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lases\"/>
    </mc:Choice>
  </mc:AlternateContent>
  <xr:revisionPtr revIDLastSave="0" documentId="8_{3BD324E6-E0C3-4036-A850-F5536C7BC0A2}" xr6:coauthVersionLast="47" xr6:coauthVersionMax="47" xr10:uidLastSave="{00000000-0000-0000-0000-000000000000}"/>
  <bookViews>
    <workbookView xWindow="-108" yWindow="-108" windowWidth="23256" windowHeight="12456" activeTab="5" xr2:uid="{9DF2997B-99F7-40D6-A7F5-FC7561B98A55}"/>
  </bookViews>
  <sheets>
    <sheet name="Hoja1" sheetId="1" r:id="rId1"/>
    <sheet name="Hoja2" sheetId="2" r:id="rId2"/>
    <sheet name="Hoja4" sheetId="4" r:id="rId3"/>
    <sheet name="Hoja3" sheetId="3" r:id="rId4"/>
    <sheet name="Hoja5" sheetId="5" r:id="rId5"/>
    <sheet name="Hoja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6" l="1"/>
  <c r="S26" i="6"/>
  <c r="S25" i="6"/>
  <c r="Q22" i="6"/>
  <c r="M26" i="6"/>
  <c r="N26" i="6"/>
  <c r="P26" i="6"/>
  <c r="M25" i="6"/>
  <c r="N25" i="6"/>
  <c r="P25" i="6"/>
  <c r="N22" i="6"/>
  <c r="N21" i="6"/>
  <c r="N20" i="6"/>
  <c r="M17" i="6"/>
  <c r="P18" i="6"/>
  <c r="P20" i="6" s="1"/>
  <c r="O18" i="6"/>
  <c r="N18" i="6"/>
  <c r="N17" i="6"/>
  <c r="P17" i="6"/>
  <c r="P13" i="6"/>
  <c r="O13" i="6"/>
  <c r="N13" i="6"/>
  <c r="P11" i="6"/>
  <c r="O11" i="6"/>
  <c r="M7" i="6"/>
  <c r="I17" i="6"/>
  <c r="I18" i="6" s="1"/>
  <c r="I20" i="6" s="1"/>
  <c r="I10" i="6"/>
  <c r="H10" i="6"/>
  <c r="O20" i="6"/>
  <c r="M18" i="6"/>
  <c r="M16" i="6"/>
  <c r="M8" i="6"/>
  <c r="M11" i="6" s="1"/>
  <c r="M12" i="6" s="1"/>
  <c r="G8" i="6"/>
  <c r="G11" i="6" s="1"/>
  <c r="I11" i="6" s="1"/>
  <c r="G16" i="6"/>
  <c r="H18" i="6"/>
  <c r="H20" i="6" s="1"/>
  <c r="U32" i="5"/>
  <c r="Q26" i="5"/>
  <c r="Q24" i="5"/>
  <c r="P24" i="5"/>
  <c r="P26" i="5" s="1"/>
  <c r="O24" i="5"/>
  <c r="O23" i="5"/>
  <c r="O22" i="5"/>
  <c r="O14" i="5"/>
  <c r="O17" i="5" s="1"/>
  <c r="O18" i="5" s="1"/>
  <c r="F24" i="5"/>
  <c r="F26" i="5" s="1"/>
  <c r="E24" i="5"/>
  <c r="E26" i="5" s="1"/>
  <c r="D23" i="5"/>
  <c r="D22" i="5"/>
  <c r="D24" i="5" s="1"/>
  <c r="F16" i="5"/>
  <c r="F19" i="5" s="1"/>
  <c r="F27" i="5" s="1"/>
  <c r="E16" i="5"/>
  <c r="E19" i="5" s="1"/>
  <c r="E27" i="5" s="1"/>
  <c r="D14" i="5"/>
  <c r="D17" i="5" s="1"/>
  <c r="D18" i="5" s="1"/>
  <c r="D50" i="4"/>
  <c r="D49" i="4"/>
  <c r="D48" i="4"/>
  <c r="B41" i="4"/>
  <c r="I18" i="4"/>
  <c r="I44" i="4"/>
  <c r="G43" i="4"/>
  <c r="I41" i="4"/>
  <c r="G37" i="4"/>
  <c r="D31" i="4"/>
  <c r="I28" i="4"/>
  <c r="E26" i="4"/>
  <c r="I25" i="4"/>
  <c r="I22" i="4"/>
  <c r="B22" i="4"/>
  <c r="I7" i="4"/>
  <c r="B7" i="4"/>
  <c r="G17" i="6" l="1"/>
  <c r="G18" i="6" s="1"/>
  <c r="H11" i="6"/>
  <c r="O21" i="6"/>
  <c r="O22" i="6" s="1"/>
  <c r="P21" i="6"/>
  <c r="P22" i="6" s="1"/>
  <c r="G12" i="6"/>
  <c r="I13" i="6"/>
  <c r="I21" i="6" s="1"/>
  <c r="I22" i="6" s="1"/>
  <c r="H13" i="6"/>
  <c r="H21" i="6" s="1"/>
  <c r="H22" i="6" s="1"/>
  <c r="P17" i="5"/>
  <c r="P19" i="5" s="1"/>
  <c r="P27" i="5" s="1"/>
  <c r="P28" i="5" s="1"/>
  <c r="Q17" i="5"/>
  <c r="Q19" i="5" s="1"/>
  <c r="Q27" i="5" s="1"/>
  <c r="Q28" i="5" s="1"/>
  <c r="E28" i="5"/>
  <c r="F28" i="5"/>
  <c r="I25" i="6" l="1"/>
  <c r="I26" i="6"/>
  <c r="H26" i="6"/>
  <c r="G26" i="6" s="1"/>
  <c r="J22" i="6"/>
  <c r="O25" i="6"/>
  <c r="O26" i="6"/>
  <c r="H25" i="6"/>
  <c r="G25" i="6" s="1"/>
  <c r="Q31" i="5"/>
  <c r="Q32" i="5"/>
  <c r="P32" i="5"/>
  <c r="O32" i="5" s="1"/>
  <c r="R28" i="5"/>
  <c r="P31" i="5"/>
  <c r="O31" i="5" s="1"/>
  <c r="G28" i="5"/>
  <c r="F31" i="5"/>
  <c r="E31" i="5"/>
  <c r="D31" i="5" s="1"/>
  <c r="G27" i="6" l="1"/>
  <c r="O33" i="5"/>
  <c r="U31" i="5"/>
  <c r="V31" i="5" s="1"/>
  <c r="K31" i="5"/>
  <c r="D33" i="5"/>
  <c r="M27" i="6" l="1"/>
</calcChain>
</file>

<file path=xl/sharedStrings.xml><?xml version="1.0" encoding="utf-8"?>
<sst xmlns="http://schemas.openxmlformats.org/spreadsheetml/2006/main" count="230" uniqueCount="123">
  <si>
    <t xml:space="preserve">SISTEMA DE COSTEO POR PROCESOS </t>
  </si>
  <si>
    <t xml:space="preserve">2.SISTEMA DE COSTEO POR PROCESOS </t>
  </si>
  <si>
    <t xml:space="preserve">Inv inicial _ Inv final de Producción en Proceso </t>
  </si>
  <si>
    <t xml:space="preserve">Inv inicial </t>
  </si>
  <si>
    <t xml:space="preserve">produto terminado </t>
  </si>
  <si>
    <t xml:space="preserve">Inv final </t>
  </si>
  <si>
    <t xml:space="preserve">MOD _ CIF </t>
  </si>
  <si>
    <t xml:space="preserve">MATERIALES </t>
  </si>
  <si>
    <t>Inv inicial MD</t>
  </si>
  <si>
    <t xml:space="preserve">COSTOS DE CONVERSION </t>
  </si>
  <si>
    <t>Inv final de MD</t>
  </si>
  <si>
    <t>Depto. 1</t>
  </si>
  <si>
    <t>Depto. 2</t>
  </si>
  <si>
    <t>Depto. 3</t>
  </si>
  <si>
    <t>Depto. 4</t>
  </si>
  <si>
    <t>Depto. 5</t>
  </si>
  <si>
    <t xml:space="preserve">1. Calcular el flujo de unidades </t>
  </si>
  <si>
    <t>2. Calcular las unidades equivalentes</t>
  </si>
  <si>
    <t xml:space="preserve">3. Determinar los costos a contabilizar </t>
  </si>
  <si>
    <t xml:space="preserve">4.  Calcular el costo unitario equivalente </t>
  </si>
  <si>
    <t xml:space="preserve">5. Asginar los costos </t>
  </si>
  <si>
    <t>PARTES DEL INFORME</t>
  </si>
  <si>
    <t>COSTOS POR PROCESOS</t>
  </si>
  <si>
    <t xml:space="preserve">PRIMER CASO </t>
  </si>
  <si>
    <t xml:space="preserve">10 000 unidades </t>
  </si>
  <si>
    <t>MD</t>
  </si>
  <si>
    <t>MOD</t>
  </si>
  <si>
    <t>CIF</t>
  </si>
  <si>
    <t xml:space="preserve">total </t>
  </si>
  <si>
    <t>C unitario  =</t>
  </si>
  <si>
    <t xml:space="preserve">SEGUNDO CASO </t>
  </si>
  <si>
    <t xml:space="preserve">julio </t>
  </si>
  <si>
    <t xml:space="preserve">productos TERMINADO </t>
  </si>
  <si>
    <t xml:space="preserve">Total </t>
  </si>
  <si>
    <t>Inv final de Prodcc proceso</t>
  </si>
  <si>
    <t xml:space="preserve">2000 unidades </t>
  </si>
  <si>
    <t xml:space="preserve">Grado de Avance </t>
  </si>
  <si>
    <t>Unidades equivalentes</t>
  </si>
  <si>
    <t xml:space="preserve">Uniades terminadas </t>
  </si>
  <si>
    <t>unidades terminadas equivalentes</t>
  </si>
  <si>
    <t>Total produccion equivalente =</t>
  </si>
  <si>
    <t xml:space="preserve">tecer caso </t>
  </si>
  <si>
    <t xml:space="preserve">Grado Avance </t>
  </si>
  <si>
    <t xml:space="preserve">Agosto </t>
  </si>
  <si>
    <t xml:space="preserve">Inv inicial de prodcc proceso </t>
  </si>
  <si>
    <t xml:space="preserve">Inv final de prodc proceso </t>
  </si>
  <si>
    <t xml:space="preserve">3000 unidades </t>
  </si>
  <si>
    <t>Grado de avance de 60%</t>
  </si>
  <si>
    <t xml:space="preserve">SISTEMA DE COSTOS POR PROCESO </t>
  </si>
  <si>
    <t xml:space="preserve">INFORME DE PRODUCCION </t>
  </si>
  <si>
    <t>Unidades Equivalentes</t>
  </si>
  <si>
    <t xml:space="preserve">FLUJO DE UNIDADES </t>
  </si>
  <si>
    <t>Total unidades</t>
  </si>
  <si>
    <t xml:space="preserve">Materia prima directa </t>
  </si>
  <si>
    <t xml:space="preserve">Costos de conversión </t>
  </si>
  <si>
    <t xml:space="preserve">Inventario inicial  producc. proceso </t>
  </si>
  <si>
    <t>(+)Unidades agregadas en el período</t>
  </si>
  <si>
    <t>Unidades a Contabilizar</t>
  </si>
  <si>
    <t>Unidades terminadas y transferidas</t>
  </si>
  <si>
    <t xml:space="preserve">Unidades del Inv. Final producc. proceso </t>
  </si>
  <si>
    <t xml:space="preserve">Unidades Contabilizadas </t>
  </si>
  <si>
    <t xml:space="preserve">Unidades Equivalentes totales </t>
  </si>
  <si>
    <t xml:space="preserve">COSTOS </t>
  </si>
  <si>
    <t xml:space="preserve">Costos Totales </t>
  </si>
  <si>
    <t xml:space="preserve">Materia Prima Directa </t>
  </si>
  <si>
    <t>Costos de Conversión</t>
  </si>
  <si>
    <t>Costos del inv. inicial  producc. proceso</t>
  </si>
  <si>
    <t xml:space="preserve">Costos Agregados en este período </t>
  </si>
  <si>
    <t xml:space="preserve">Costos a contabilizar </t>
  </si>
  <si>
    <t xml:space="preserve">Costos  a Contabilizar </t>
  </si>
  <si>
    <t xml:space="preserve">Unidades Equivalentes </t>
  </si>
  <si>
    <t>Costo unitario equivalente</t>
  </si>
  <si>
    <t xml:space="preserve">Asignación de costos : </t>
  </si>
  <si>
    <t xml:space="preserve">Costos de las unidades terminadas </t>
  </si>
  <si>
    <t xml:space="preserve">Costo del inv. final productos en proceso </t>
  </si>
  <si>
    <t xml:space="preserve">Costos contabilizados </t>
  </si>
  <si>
    <t>Marzo _2026</t>
  </si>
  <si>
    <t xml:space="preserve">Unidades Iniciadas </t>
  </si>
  <si>
    <t>Unidades Terminadas</t>
  </si>
  <si>
    <t xml:space="preserve">Costos : </t>
  </si>
  <si>
    <t>Costos de Conversión:</t>
  </si>
  <si>
    <t xml:space="preserve">Materia Prima Directa: </t>
  </si>
  <si>
    <t>MPD</t>
  </si>
  <si>
    <t xml:space="preserve">productos terminados </t>
  </si>
  <si>
    <t xml:space="preserve">productos trminado </t>
  </si>
  <si>
    <t xml:space="preserve">Unidades terminadas en Agosto </t>
  </si>
  <si>
    <t xml:space="preserve">Unidades no terminadas </t>
  </si>
  <si>
    <t>Prod Equiv</t>
  </si>
  <si>
    <t xml:space="preserve">Costo unitario = Costo total / # unidades </t>
  </si>
  <si>
    <t>Total unidades (1)</t>
  </si>
  <si>
    <t>Unidades Equivalentes (2)</t>
  </si>
  <si>
    <t xml:space="preserve">C uniario </t>
  </si>
  <si>
    <t xml:space="preserve">C total </t>
  </si>
  <si>
    <t xml:space="preserve"># unidades </t>
  </si>
  <si>
    <t xml:space="preserve">Grado de avance </t>
  </si>
  <si>
    <t xml:space="preserve">MPD </t>
  </si>
  <si>
    <t xml:space="preserve">Cconversión </t>
  </si>
  <si>
    <t>(USD 3,26*8000)</t>
  </si>
  <si>
    <t>(USD 2,02*8000)</t>
  </si>
  <si>
    <t xml:space="preserve">C unitario </t>
  </si>
  <si>
    <t xml:space="preserve">Descripción </t>
  </si>
  <si>
    <t>Departamento A</t>
  </si>
  <si>
    <t>Departamento B</t>
  </si>
  <si>
    <t xml:space="preserve">Unidades agregadas en el período </t>
  </si>
  <si>
    <t>Enviadas al departamento B</t>
  </si>
  <si>
    <t xml:space="preserve">Transferidas al dpto. de PT </t>
  </si>
  <si>
    <t xml:space="preserve">Unidades finales Dpto. A. </t>
  </si>
  <si>
    <t>100% MPD; 40% CC</t>
  </si>
  <si>
    <t>Unidades finales Dpto. B</t>
  </si>
  <si>
    <t>0% MPD y 33,33% CC</t>
  </si>
  <si>
    <t>Costos MPD</t>
  </si>
  <si>
    <t>USD 31 200</t>
  </si>
  <si>
    <t>USD 0</t>
  </si>
  <si>
    <t xml:space="preserve">Costos MOD </t>
  </si>
  <si>
    <t>USD 36 120</t>
  </si>
  <si>
    <t>USD 35700</t>
  </si>
  <si>
    <t xml:space="preserve">CIF </t>
  </si>
  <si>
    <t>USD 34 572</t>
  </si>
  <si>
    <t>USD 31920</t>
  </si>
  <si>
    <t>Departamento A_ MAYO</t>
  </si>
  <si>
    <t xml:space="preserve">Departamento B_MAYO </t>
  </si>
  <si>
    <t xml:space="preserve">Unidades anteriores </t>
  </si>
  <si>
    <t xml:space="preserve">Costos anteriores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</si>
</sst>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&quot;$&quot;\-#,##0"/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&quot;$&quot;* #,##0_ ;_ &quot;$&quot;* \-#,##0_ ;_ &quot;$&quot;* &quot;-&quot;??_ ;_ @_ "/>
    <numFmt numFmtId="165" formatCode="_ * #,##0_ ;_ * \-#,##0_ ;_ * &quot;-&quot;??_ ;_ @_ "/>
    <numFmt numFmtId="170" formatCode="_ &quot;$&quot;* #,##0.0_ ;_ &quot;$&quot;* \-#,##0.0_ ;_ &quot;$&quot;* &quot;-&quot;??_ ;_ @_ 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8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5"/>
      <name val="Aptos Narrow"/>
      <family val="2"/>
    </font>
    <font>
      <b/>
      <sz val="12"/>
      <color theme="5"/>
      <name val="Aptos Narrow"/>
      <family val="2"/>
    </font>
    <font>
      <b/>
      <i/>
      <sz val="14"/>
      <color rgb="FF000000"/>
      <name val="Aptos Narrow"/>
      <family val="2"/>
    </font>
    <font>
      <b/>
      <sz val="14"/>
      <color rgb="FF000000"/>
      <name val="Aptos Narrow"/>
      <family val="2"/>
    </font>
    <font>
      <sz val="10"/>
      <color theme="5"/>
      <name val="Aptos Narrow"/>
      <family val="2"/>
    </font>
    <font>
      <b/>
      <sz val="10"/>
      <color theme="5"/>
      <name val="Aptos Narrow"/>
      <family val="2"/>
    </font>
    <font>
      <b/>
      <i/>
      <sz val="14"/>
      <color theme="5"/>
      <name val="Aptos Narrow"/>
      <family val="2"/>
      <scheme val="minor"/>
    </font>
    <font>
      <b/>
      <sz val="11"/>
      <color rgb="FFFF0000"/>
      <name val="Aptos Narrow"/>
      <family val="2"/>
    </font>
    <font>
      <b/>
      <sz val="12"/>
      <color rgb="FFFF0000"/>
      <name val="Aptos Narrow"/>
      <family val="2"/>
    </font>
    <font>
      <b/>
      <sz val="12"/>
      <color theme="4"/>
      <name val="Aptos Narrow"/>
      <family val="2"/>
    </font>
    <font>
      <b/>
      <sz val="8"/>
      <color theme="4"/>
      <name val="Aptos Narrow"/>
      <family val="2"/>
    </font>
    <font>
      <b/>
      <sz val="14"/>
      <color rgb="FFFF0000"/>
      <name val="Aptos Narrow"/>
      <family val="2"/>
    </font>
    <font>
      <sz val="11"/>
      <color rgb="FF000000"/>
      <name val="Cambria"/>
      <family val="1"/>
    </font>
    <font>
      <sz val="10"/>
      <color rgb="FF000000"/>
      <name val="Cambria"/>
      <family val="1"/>
    </font>
    <font>
      <b/>
      <sz val="16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0" xfId="0" applyAlignment="1">
      <alignment horizontal="center"/>
    </xf>
    <xf numFmtId="164" fontId="0" fillId="0" borderId="0" xfId="2" applyNumberFormat="1" applyFont="1"/>
    <xf numFmtId="165" fontId="0" fillId="0" borderId="0" xfId="1" applyNumberFormat="1" applyFont="1"/>
    <xf numFmtId="164" fontId="0" fillId="0" borderId="5" xfId="2" applyNumberFormat="1" applyFont="1" applyBorder="1"/>
    <xf numFmtId="164" fontId="0" fillId="0" borderId="0" xfId="0" applyNumberFormat="1"/>
    <xf numFmtId="164" fontId="0" fillId="0" borderId="6" xfId="2" applyNumberFormat="1" applyFont="1" applyBorder="1"/>
    <xf numFmtId="44" fontId="0" fillId="0" borderId="0" xfId="2" applyFont="1"/>
    <xf numFmtId="44" fontId="0" fillId="0" borderId="6" xfId="2" applyFont="1" applyBorder="1"/>
    <xf numFmtId="0" fontId="0" fillId="0" borderId="0" xfId="0" applyAlignment="1">
      <alignment horizontal="center" wrapText="1"/>
    </xf>
    <xf numFmtId="0" fontId="4" fillId="0" borderId="0" xfId="0" applyFont="1"/>
    <xf numFmtId="0" fontId="5" fillId="0" borderId="0" xfId="0" applyFont="1"/>
    <xf numFmtId="9" fontId="4" fillId="0" borderId="0" xfId="0" applyNumberFormat="1" applyFont="1"/>
    <xf numFmtId="0" fontId="6" fillId="0" borderId="0" xfId="0" applyFont="1"/>
    <xf numFmtId="0" fontId="0" fillId="0" borderId="6" xfId="0" applyBorder="1"/>
    <xf numFmtId="9" fontId="0" fillId="0" borderId="0" xfId="0" applyNumberFormat="1"/>
    <xf numFmtId="0" fontId="8" fillId="2" borderId="0" xfId="0" applyFont="1" applyFill="1" applyAlignment="1">
      <alignment vertical="center"/>
    </xf>
    <xf numFmtId="0" fontId="7" fillId="0" borderId="0" xfId="0" applyFont="1"/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3" fontId="0" fillId="0" borderId="0" xfId="0" applyNumberFormat="1"/>
    <xf numFmtId="3" fontId="9" fillId="2" borderId="0" xfId="0" applyNumberFormat="1" applyFont="1" applyFill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right" vertical="center"/>
    </xf>
    <xf numFmtId="6" fontId="9" fillId="2" borderId="0" xfId="0" applyNumberFormat="1" applyFont="1" applyFill="1" applyAlignment="1">
      <alignment vertical="center"/>
    </xf>
    <xf numFmtId="6" fontId="9" fillId="2" borderId="11" xfId="0" applyNumberFormat="1" applyFont="1" applyFill="1" applyBorder="1" applyAlignment="1">
      <alignment vertical="center"/>
    </xf>
    <xf numFmtId="8" fontId="0" fillId="0" borderId="0" xfId="0" applyNumberFormat="1"/>
    <xf numFmtId="0" fontId="10" fillId="2" borderId="0" xfId="0" applyFont="1" applyFill="1" applyAlignment="1">
      <alignment vertical="center"/>
    </xf>
    <xf numFmtId="0" fontId="10" fillId="2" borderId="11" xfId="0" applyFont="1" applyFill="1" applyBorder="1" applyAlignment="1">
      <alignment vertical="center"/>
    </xf>
    <xf numFmtId="8" fontId="9" fillId="2" borderId="1" xfId="0" applyNumberFormat="1" applyFont="1" applyFill="1" applyBorder="1" applyAlignment="1">
      <alignment vertical="center"/>
    </xf>
    <xf numFmtId="8" fontId="9" fillId="2" borderId="1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0" xfId="0" applyFont="1" applyFill="1" applyAlignment="1">
      <alignment horizontal="right" vertical="center"/>
    </xf>
    <xf numFmtId="3" fontId="12" fillId="2" borderId="0" xfId="0" applyNumberFormat="1" applyFont="1" applyFill="1" applyAlignment="1">
      <alignment vertical="center"/>
    </xf>
    <xf numFmtId="3" fontId="12" fillId="2" borderId="11" xfId="0" applyNumberFormat="1" applyFont="1" applyFill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right" vertical="center"/>
    </xf>
    <xf numFmtId="6" fontId="12" fillId="2" borderId="0" xfId="0" applyNumberFormat="1" applyFont="1" applyFill="1" applyAlignment="1">
      <alignment vertical="center"/>
    </xf>
    <xf numFmtId="6" fontId="12" fillId="2" borderId="11" xfId="0" applyNumberFormat="1" applyFont="1" applyFill="1" applyBorder="1" applyAlignment="1">
      <alignment vertical="center"/>
    </xf>
    <xf numFmtId="8" fontId="12" fillId="2" borderId="0" xfId="0" applyNumberFormat="1" applyFont="1" applyFill="1" applyAlignment="1">
      <alignment vertical="center"/>
    </xf>
    <xf numFmtId="8" fontId="12" fillId="2" borderId="11" xfId="0" applyNumberFormat="1" applyFont="1" applyFill="1" applyBorder="1" applyAlignment="1">
      <alignment vertical="center"/>
    </xf>
    <xf numFmtId="8" fontId="12" fillId="2" borderId="1" xfId="0" applyNumberFormat="1" applyFont="1" applyFill="1" applyBorder="1" applyAlignment="1">
      <alignment vertical="center"/>
    </xf>
    <xf numFmtId="8" fontId="12" fillId="2" borderId="18" xfId="0" applyNumberFormat="1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70" fontId="0" fillId="0" borderId="0" xfId="2" applyNumberFormat="1" applyFont="1"/>
    <xf numFmtId="0" fontId="0" fillId="0" borderId="0" xfId="0" applyFill="1" applyBorder="1"/>
    <xf numFmtId="165" fontId="0" fillId="0" borderId="6" xfId="1" applyNumberFormat="1" applyFont="1" applyBorder="1"/>
    <xf numFmtId="43" fontId="0" fillId="0" borderId="0" xfId="1" applyFont="1"/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3" fontId="12" fillId="3" borderId="1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3" fontId="14" fillId="3" borderId="0" xfId="0" applyNumberFormat="1" applyFont="1" applyFill="1" applyAlignment="1">
      <alignment vertical="center"/>
    </xf>
    <xf numFmtId="0" fontId="15" fillId="3" borderId="1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3" fontId="15" fillId="3" borderId="0" xfId="0" applyNumberFormat="1" applyFont="1" applyFill="1" applyAlignment="1">
      <alignment vertical="center"/>
    </xf>
    <xf numFmtId="3" fontId="16" fillId="3" borderId="0" xfId="0" applyNumberFormat="1" applyFont="1" applyFill="1" applyAlignment="1">
      <alignment vertical="center"/>
    </xf>
    <xf numFmtId="3" fontId="17" fillId="3" borderId="1" xfId="0" applyNumberFormat="1" applyFont="1" applyFill="1" applyBorder="1" applyAlignment="1">
      <alignment vertical="center"/>
    </xf>
    <xf numFmtId="0" fontId="0" fillId="0" borderId="0" xfId="0" applyBorder="1"/>
    <xf numFmtId="0" fontId="18" fillId="2" borderId="1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3" fontId="18" fillId="2" borderId="0" xfId="0" applyNumberFormat="1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3" fontId="19" fillId="2" borderId="0" xfId="0" applyNumberFormat="1" applyFont="1" applyFill="1" applyAlignment="1">
      <alignment vertical="center"/>
    </xf>
    <xf numFmtId="0" fontId="8" fillId="2" borderId="8" xfId="0" applyFont="1" applyFill="1" applyBorder="1" applyAlignment="1">
      <alignment vertical="center"/>
    </xf>
    <xf numFmtId="8" fontId="20" fillId="0" borderId="0" xfId="0" applyNumberFormat="1" applyFont="1"/>
    <xf numFmtId="0" fontId="8" fillId="2" borderId="0" xfId="0" applyFont="1" applyFill="1" applyBorder="1" applyAlignment="1">
      <alignment vertical="center"/>
    </xf>
    <xf numFmtId="3" fontId="22" fillId="2" borderId="0" xfId="0" applyNumberFormat="1" applyFont="1" applyFill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3" fontId="8" fillId="2" borderId="11" xfId="0" applyNumberFormat="1" applyFont="1" applyFill="1" applyBorder="1" applyAlignment="1">
      <alignment vertical="center"/>
    </xf>
    <xf numFmtId="8" fontId="8" fillId="2" borderId="0" xfId="0" applyNumberFormat="1" applyFont="1" applyFill="1" applyAlignment="1">
      <alignment vertical="center"/>
    </xf>
    <xf numFmtId="8" fontId="8" fillId="2" borderId="11" xfId="0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4" fillId="2" borderId="11" xfId="0" applyFont="1" applyFill="1" applyBorder="1" applyAlignment="1">
      <alignment vertical="center"/>
    </xf>
    <xf numFmtId="8" fontId="0" fillId="0" borderId="6" xfId="0" applyNumberFormat="1" applyBorder="1"/>
    <xf numFmtId="0" fontId="13" fillId="2" borderId="1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8" fontId="13" fillId="2" borderId="0" xfId="0" applyNumberFormat="1" applyFont="1" applyFill="1" applyAlignment="1">
      <alignment vertical="center"/>
    </xf>
    <xf numFmtId="0" fontId="22" fillId="2" borderId="17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8" fontId="22" fillId="2" borderId="1" xfId="0" applyNumberFormat="1" applyFont="1" applyFill="1" applyBorder="1" applyAlignment="1">
      <alignment vertical="center"/>
    </xf>
    <xf numFmtId="0" fontId="25" fillId="2" borderId="10" xfId="0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6" fontId="25" fillId="2" borderId="0" xfId="0" applyNumberFormat="1" applyFont="1" applyFill="1" applyAlignment="1">
      <alignment vertical="center"/>
    </xf>
    <xf numFmtId="0" fontId="26" fillId="0" borderId="2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3" fontId="23" fillId="2" borderId="0" xfId="0" applyNumberFormat="1" applyFont="1" applyFill="1" applyBorder="1" applyAlignment="1">
      <alignment vertical="center"/>
    </xf>
    <xf numFmtId="8" fontId="28" fillId="0" borderId="0" xfId="0" applyNumberFormat="1" applyFont="1" applyAlignment="1">
      <alignment horizontal="left"/>
    </xf>
    <xf numFmtId="0" fontId="21" fillId="2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vertical="center"/>
    </xf>
    <xf numFmtId="8" fontId="0" fillId="0" borderId="5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434339</xdr:colOff>
      <xdr:row>1</xdr:row>
      <xdr:rowOff>86274</xdr:rowOff>
    </xdr:from>
    <xdr:to>
      <xdr:col>9</xdr:col>
      <xdr:colOff>238052</xdr:colOff>
      <xdr:row>20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B63EF0-55EA-5569-03CB-60F863E8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39" y="269154"/>
          <a:ext cx="6936033" cy="3434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5</xdr:row>
      <xdr:rowOff>68179</xdr:rowOff>
    </xdr:from>
    <xdr:to>
      <xdr:col>2</xdr:col>
      <xdr:colOff>417095</xdr:colOff>
      <xdr:row>7</xdr:row>
      <xdr:rowOff>112295</xdr:rowOff>
    </xdr:to>
    <xdr:sp macro="" textlink="">
      <xdr:nvSpPr>
        <xdr:cNvPr id="2" name="Flecha: hacia arriba 1">
          <a:extLst>
            <a:ext uri="{FF2B5EF4-FFF2-40B4-BE49-F238E27FC236}">
              <a16:creationId xmlns:a16="http://schemas.microsoft.com/office/drawing/2014/main" id="{25DABB1E-2C23-4F43-9C6C-CF3B11B4476A}"/>
            </a:ext>
          </a:extLst>
        </xdr:cNvPr>
        <xdr:cNvSpPr/>
      </xdr:nvSpPr>
      <xdr:spPr>
        <a:xfrm>
          <a:off x="1097280" y="1546459"/>
          <a:ext cx="112295" cy="40987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268705</xdr:colOff>
      <xdr:row>5</xdr:row>
      <xdr:rowOff>56147</xdr:rowOff>
    </xdr:from>
    <xdr:to>
      <xdr:col>3</xdr:col>
      <xdr:colOff>529390</xdr:colOff>
      <xdr:row>6</xdr:row>
      <xdr:rowOff>176463</xdr:rowOff>
    </xdr:to>
    <xdr:sp macro="" textlink="">
      <xdr:nvSpPr>
        <xdr:cNvPr id="3" name="Flecha: hacia arriba 2">
          <a:extLst>
            <a:ext uri="{FF2B5EF4-FFF2-40B4-BE49-F238E27FC236}">
              <a16:creationId xmlns:a16="http://schemas.microsoft.com/office/drawing/2014/main" id="{1AE0C03F-6F39-4B7B-85C5-83465E8F03EB}"/>
            </a:ext>
          </a:extLst>
        </xdr:cNvPr>
        <xdr:cNvSpPr/>
      </xdr:nvSpPr>
      <xdr:spPr>
        <a:xfrm>
          <a:off x="1853665" y="1534427"/>
          <a:ext cx="260685" cy="30319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4</xdr:col>
      <xdr:colOff>144379</xdr:colOff>
      <xdr:row>5</xdr:row>
      <xdr:rowOff>16043</xdr:rowOff>
    </xdr:from>
    <xdr:to>
      <xdr:col>4</xdr:col>
      <xdr:colOff>481263</xdr:colOff>
      <xdr:row>6</xdr:row>
      <xdr:rowOff>136359</xdr:rowOff>
    </xdr:to>
    <xdr:sp macro="" textlink="">
      <xdr:nvSpPr>
        <xdr:cNvPr id="4" name="Flecha: hacia arriba 3">
          <a:extLst>
            <a:ext uri="{FF2B5EF4-FFF2-40B4-BE49-F238E27FC236}">
              <a16:creationId xmlns:a16="http://schemas.microsoft.com/office/drawing/2014/main" id="{A74704BB-7D6B-4F84-AE57-92D33FAB1CC6}"/>
            </a:ext>
          </a:extLst>
        </xdr:cNvPr>
        <xdr:cNvSpPr/>
      </xdr:nvSpPr>
      <xdr:spPr>
        <a:xfrm>
          <a:off x="2521819" y="1494323"/>
          <a:ext cx="336884" cy="30319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196516</xdr:colOff>
      <xdr:row>5</xdr:row>
      <xdr:rowOff>40106</xdr:rowOff>
    </xdr:from>
    <xdr:to>
      <xdr:col>5</xdr:col>
      <xdr:colOff>513347</xdr:colOff>
      <xdr:row>6</xdr:row>
      <xdr:rowOff>156411</xdr:rowOff>
    </xdr:to>
    <xdr:sp macro="" textlink="">
      <xdr:nvSpPr>
        <xdr:cNvPr id="5" name="Flecha: hacia arriba 4">
          <a:extLst>
            <a:ext uri="{FF2B5EF4-FFF2-40B4-BE49-F238E27FC236}">
              <a16:creationId xmlns:a16="http://schemas.microsoft.com/office/drawing/2014/main" id="{1C8E8755-C4EA-44B9-9E8A-6C7F69B66E36}"/>
            </a:ext>
          </a:extLst>
        </xdr:cNvPr>
        <xdr:cNvSpPr/>
      </xdr:nvSpPr>
      <xdr:spPr>
        <a:xfrm>
          <a:off x="3366436" y="1518386"/>
          <a:ext cx="316831" cy="29918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120316</xdr:colOff>
      <xdr:row>5</xdr:row>
      <xdr:rowOff>16042</xdr:rowOff>
    </xdr:from>
    <xdr:to>
      <xdr:col>6</xdr:col>
      <xdr:colOff>429126</xdr:colOff>
      <xdr:row>6</xdr:row>
      <xdr:rowOff>176462</xdr:rowOff>
    </xdr:to>
    <xdr:sp macro="" textlink="">
      <xdr:nvSpPr>
        <xdr:cNvPr id="6" name="Flecha: hacia arriba 5">
          <a:extLst>
            <a:ext uri="{FF2B5EF4-FFF2-40B4-BE49-F238E27FC236}">
              <a16:creationId xmlns:a16="http://schemas.microsoft.com/office/drawing/2014/main" id="{F7BE194C-AA7B-4A25-89C6-6FC3EB959C10}"/>
            </a:ext>
          </a:extLst>
        </xdr:cNvPr>
        <xdr:cNvSpPr/>
      </xdr:nvSpPr>
      <xdr:spPr>
        <a:xfrm>
          <a:off x="4082716" y="1494322"/>
          <a:ext cx="308810" cy="3433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262690</xdr:colOff>
      <xdr:row>5</xdr:row>
      <xdr:rowOff>62163</xdr:rowOff>
    </xdr:from>
    <xdr:to>
      <xdr:col>7</xdr:col>
      <xdr:colOff>675774</xdr:colOff>
      <xdr:row>6</xdr:row>
      <xdr:rowOff>156413</xdr:rowOff>
    </xdr:to>
    <xdr:sp macro="" textlink="">
      <xdr:nvSpPr>
        <xdr:cNvPr id="7" name="Flecha: hacia arriba 6">
          <a:extLst>
            <a:ext uri="{FF2B5EF4-FFF2-40B4-BE49-F238E27FC236}">
              <a16:creationId xmlns:a16="http://schemas.microsoft.com/office/drawing/2014/main" id="{556F7972-5258-4F70-B143-674B4E236AF9}"/>
            </a:ext>
          </a:extLst>
        </xdr:cNvPr>
        <xdr:cNvSpPr/>
      </xdr:nvSpPr>
      <xdr:spPr>
        <a:xfrm rot="5400000">
          <a:off x="5085547" y="1472466"/>
          <a:ext cx="277130" cy="41308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56148</xdr:colOff>
      <xdr:row>2</xdr:row>
      <xdr:rowOff>172451</xdr:rowOff>
    </xdr:from>
    <xdr:to>
      <xdr:col>5</xdr:col>
      <xdr:colOff>156410</xdr:colOff>
      <xdr:row>6</xdr:row>
      <xdr:rowOff>180474</xdr:rowOff>
    </xdr:to>
    <xdr:sp macro="" textlink="">
      <xdr:nvSpPr>
        <xdr:cNvPr id="2" name="Diagrama de flujo: operación manual 1">
          <a:extLst>
            <a:ext uri="{FF2B5EF4-FFF2-40B4-BE49-F238E27FC236}">
              <a16:creationId xmlns:a16="http://schemas.microsoft.com/office/drawing/2014/main" id="{C91BC0E5-43F1-4C6D-8B48-6AA47127EF2D}"/>
            </a:ext>
          </a:extLst>
        </xdr:cNvPr>
        <xdr:cNvSpPr/>
      </xdr:nvSpPr>
      <xdr:spPr>
        <a:xfrm>
          <a:off x="1877328" y="355331"/>
          <a:ext cx="1685222" cy="747163"/>
        </a:xfrm>
        <a:prstGeom prst="flowChartManualOperation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1100"/>
            <a:t>100 000 USD </a:t>
          </a:r>
        </a:p>
      </xdr:txBody>
    </xdr:sp>
    <xdr:clientData/>
  </xdr:twoCellAnchor>
  <xdr:twoCellAnchor>
    <xdr:from>
      <xdr:col>5</xdr:col>
      <xdr:colOff>240632</xdr:colOff>
      <xdr:row>4</xdr:row>
      <xdr:rowOff>52137</xdr:rowOff>
    </xdr:from>
    <xdr:to>
      <xdr:col>5</xdr:col>
      <xdr:colOff>790074</xdr:colOff>
      <xdr:row>5</xdr:row>
      <xdr:rowOff>92243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1DD32A9F-4A3D-484F-B883-9542324BCB0F}"/>
            </a:ext>
          </a:extLst>
        </xdr:cNvPr>
        <xdr:cNvSpPr/>
      </xdr:nvSpPr>
      <xdr:spPr>
        <a:xfrm>
          <a:off x="3646772" y="600777"/>
          <a:ext cx="549442" cy="22298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112295</xdr:colOff>
      <xdr:row>17</xdr:row>
      <xdr:rowOff>172451</xdr:rowOff>
    </xdr:from>
    <xdr:to>
      <xdr:col>5</xdr:col>
      <xdr:colOff>156410</xdr:colOff>
      <xdr:row>22</xdr:row>
      <xdr:rowOff>56147</xdr:rowOff>
    </xdr:to>
    <xdr:sp macro="" textlink="">
      <xdr:nvSpPr>
        <xdr:cNvPr id="4" name="Diagrama de flujo: operación manual 3">
          <a:extLst>
            <a:ext uri="{FF2B5EF4-FFF2-40B4-BE49-F238E27FC236}">
              <a16:creationId xmlns:a16="http://schemas.microsoft.com/office/drawing/2014/main" id="{61327795-05F5-4F92-BAFB-DD97B144A114}"/>
            </a:ext>
          </a:extLst>
        </xdr:cNvPr>
        <xdr:cNvSpPr/>
      </xdr:nvSpPr>
      <xdr:spPr>
        <a:xfrm>
          <a:off x="1933475" y="3113771"/>
          <a:ext cx="1629075" cy="813336"/>
        </a:xfrm>
        <a:prstGeom prst="flowChartManualOperation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1100"/>
            <a:t>100 000 USD </a:t>
          </a:r>
        </a:p>
      </xdr:txBody>
    </xdr:sp>
    <xdr:clientData/>
  </xdr:twoCellAnchor>
  <xdr:twoCellAnchor>
    <xdr:from>
      <xdr:col>5</xdr:col>
      <xdr:colOff>240632</xdr:colOff>
      <xdr:row>19</xdr:row>
      <xdr:rowOff>52137</xdr:rowOff>
    </xdr:from>
    <xdr:to>
      <xdr:col>5</xdr:col>
      <xdr:colOff>790074</xdr:colOff>
      <xdr:row>20</xdr:row>
      <xdr:rowOff>92243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181614FA-8D17-42D2-94C8-530118AD772B}"/>
            </a:ext>
          </a:extLst>
        </xdr:cNvPr>
        <xdr:cNvSpPr/>
      </xdr:nvSpPr>
      <xdr:spPr>
        <a:xfrm>
          <a:off x="3646772" y="3359217"/>
          <a:ext cx="549442" cy="22298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717886</xdr:colOff>
      <xdr:row>20</xdr:row>
      <xdr:rowOff>52136</xdr:rowOff>
    </xdr:from>
    <xdr:to>
      <xdr:col>9</xdr:col>
      <xdr:colOff>376990</xdr:colOff>
      <xdr:row>22</xdr:row>
      <xdr:rowOff>20052</xdr:rowOff>
    </xdr:to>
    <xdr:sp macro="" textlink="">
      <xdr:nvSpPr>
        <xdr:cNvPr id="6" name="Signo de multiplicación 5">
          <a:extLst>
            <a:ext uri="{FF2B5EF4-FFF2-40B4-BE49-F238E27FC236}">
              <a16:creationId xmlns:a16="http://schemas.microsoft.com/office/drawing/2014/main" id="{5691D3D6-5203-4B9A-A2AA-A68FD26ADFE4}"/>
            </a:ext>
          </a:extLst>
        </xdr:cNvPr>
        <xdr:cNvSpPr/>
      </xdr:nvSpPr>
      <xdr:spPr>
        <a:xfrm>
          <a:off x="6554806" y="3542096"/>
          <a:ext cx="451584" cy="348916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778044</xdr:colOff>
      <xdr:row>23</xdr:row>
      <xdr:rowOff>32084</xdr:rowOff>
    </xdr:from>
    <xdr:to>
      <xdr:col>9</xdr:col>
      <xdr:colOff>437148</xdr:colOff>
      <xdr:row>25</xdr:row>
      <xdr:rowOff>0</xdr:rowOff>
    </xdr:to>
    <xdr:sp macro="" textlink="">
      <xdr:nvSpPr>
        <xdr:cNvPr id="7" name="Signo de multiplicación 6">
          <a:extLst>
            <a:ext uri="{FF2B5EF4-FFF2-40B4-BE49-F238E27FC236}">
              <a16:creationId xmlns:a16="http://schemas.microsoft.com/office/drawing/2014/main" id="{F6AD7C1D-34C9-48AF-8790-2BD8F3027C52}"/>
            </a:ext>
          </a:extLst>
        </xdr:cNvPr>
        <xdr:cNvSpPr/>
      </xdr:nvSpPr>
      <xdr:spPr>
        <a:xfrm>
          <a:off x="6614964" y="4085924"/>
          <a:ext cx="451584" cy="333676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9</xdr:col>
      <xdr:colOff>49398</xdr:colOff>
      <xdr:row>26</xdr:row>
      <xdr:rowOff>80211</xdr:rowOff>
    </xdr:from>
    <xdr:to>
      <xdr:col>9</xdr:col>
      <xdr:colOff>318034</xdr:colOff>
      <xdr:row>28</xdr:row>
      <xdr:rowOff>22058</xdr:rowOff>
    </xdr:to>
    <xdr:pic>
      <xdr:nvPicPr>
        <xdr:cNvPr id="8" name="Imagen 7" descr="Resultado de imagen de signo de visto">
          <a:extLst>
            <a:ext uri="{FF2B5EF4-FFF2-40B4-BE49-F238E27FC236}">
              <a16:creationId xmlns:a16="http://schemas.microsoft.com/office/drawing/2014/main" id="{299B1202-7D14-4AA2-B40B-D6CEFE95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8798" y="4682691"/>
          <a:ext cx="268636" cy="307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112295</xdr:colOff>
      <xdr:row>36</xdr:row>
      <xdr:rowOff>172451</xdr:rowOff>
    </xdr:from>
    <xdr:to>
      <xdr:col>5</xdr:col>
      <xdr:colOff>156410</xdr:colOff>
      <xdr:row>41</xdr:row>
      <xdr:rowOff>56147</xdr:rowOff>
    </xdr:to>
    <xdr:sp macro="" textlink="">
      <xdr:nvSpPr>
        <xdr:cNvPr id="9" name="Diagrama de flujo: operación manual 8">
          <a:extLst>
            <a:ext uri="{FF2B5EF4-FFF2-40B4-BE49-F238E27FC236}">
              <a16:creationId xmlns:a16="http://schemas.microsoft.com/office/drawing/2014/main" id="{2A2D28F7-3709-45E1-8115-A6BD820E2976}"/>
            </a:ext>
          </a:extLst>
        </xdr:cNvPr>
        <xdr:cNvSpPr/>
      </xdr:nvSpPr>
      <xdr:spPr>
        <a:xfrm>
          <a:off x="1933475" y="6603731"/>
          <a:ext cx="1629075" cy="798096"/>
        </a:xfrm>
        <a:prstGeom prst="flowChartManualOperation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1100"/>
            <a:t>100 000 USD 10 000 unidades </a:t>
          </a:r>
        </a:p>
      </xdr:txBody>
    </xdr:sp>
    <xdr:clientData/>
  </xdr:twoCellAnchor>
  <xdr:twoCellAnchor>
    <xdr:from>
      <xdr:col>5</xdr:col>
      <xdr:colOff>240632</xdr:colOff>
      <xdr:row>38</xdr:row>
      <xdr:rowOff>52137</xdr:rowOff>
    </xdr:from>
    <xdr:to>
      <xdr:col>5</xdr:col>
      <xdr:colOff>790074</xdr:colOff>
      <xdr:row>39</xdr:row>
      <xdr:rowOff>92243</xdr:rowOff>
    </xdr:to>
    <xdr:sp macro="" textlink="">
      <xdr:nvSpPr>
        <xdr:cNvPr id="10" name="Flecha: a la derecha 9">
          <a:extLst>
            <a:ext uri="{FF2B5EF4-FFF2-40B4-BE49-F238E27FC236}">
              <a16:creationId xmlns:a16="http://schemas.microsoft.com/office/drawing/2014/main" id="{E1CB71DA-D387-47B0-8301-40F5C9BBB1AD}"/>
            </a:ext>
          </a:extLst>
        </xdr:cNvPr>
        <xdr:cNvSpPr/>
      </xdr:nvSpPr>
      <xdr:spPr>
        <a:xfrm>
          <a:off x="3646772" y="6849177"/>
          <a:ext cx="549442" cy="22298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136358</xdr:colOff>
      <xdr:row>39</xdr:row>
      <xdr:rowOff>140368</xdr:rowOff>
    </xdr:from>
    <xdr:to>
      <xdr:col>9</xdr:col>
      <xdr:colOff>589547</xdr:colOff>
      <xdr:row>41</xdr:row>
      <xdr:rowOff>124326</xdr:rowOff>
    </xdr:to>
    <xdr:sp macro="" textlink="">
      <xdr:nvSpPr>
        <xdr:cNvPr id="11" name="Signo de multiplicación 10">
          <a:extLst>
            <a:ext uri="{FF2B5EF4-FFF2-40B4-BE49-F238E27FC236}">
              <a16:creationId xmlns:a16="http://schemas.microsoft.com/office/drawing/2014/main" id="{15D0BDC2-3F37-4DF4-9C07-5596E7FE5529}"/>
            </a:ext>
          </a:extLst>
        </xdr:cNvPr>
        <xdr:cNvSpPr/>
      </xdr:nvSpPr>
      <xdr:spPr>
        <a:xfrm>
          <a:off x="6765758" y="7120288"/>
          <a:ext cx="453189" cy="349718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9</xdr:col>
      <xdr:colOff>100263</xdr:colOff>
      <xdr:row>42</xdr:row>
      <xdr:rowOff>160421</xdr:rowOff>
    </xdr:from>
    <xdr:to>
      <xdr:col>9</xdr:col>
      <xdr:colOff>368899</xdr:colOff>
      <xdr:row>44</xdr:row>
      <xdr:rowOff>102269</xdr:rowOff>
    </xdr:to>
    <xdr:pic>
      <xdr:nvPicPr>
        <xdr:cNvPr id="12" name="Imagen 11" descr="Resultado de imagen de signo de visto">
          <a:extLst>
            <a:ext uri="{FF2B5EF4-FFF2-40B4-BE49-F238E27FC236}">
              <a16:creationId xmlns:a16="http://schemas.microsoft.com/office/drawing/2014/main" id="{FE8CA3A1-593F-44F1-BA5E-C74502D9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9663" y="7688981"/>
          <a:ext cx="268636" cy="307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27</xdr:row>
      <xdr:rowOff>129540</xdr:rowOff>
    </xdr:from>
    <xdr:to>
      <xdr:col>11</xdr:col>
      <xdr:colOff>0</xdr:colOff>
      <xdr:row>30</xdr:row>
      <xdr:rowOff>91440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417D2456-C190-32A3-9BDE-D7A57B89074C}"/>
            </a:ext>
          </a:extLst>
        </xdr:cNvPr>
        <xdr:cNvCxnSpPr/>
      </xdr:nvCxnSpPr>
      <xdr:spPr>
        <a:xfrm>
          <a:off x="7650480" y="6004560"/>
          <a:ext cx="2849880" cy="5105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8133-BF31-4F01-93C0-4371D7FC6192}">
  <dimension ref="A1"/>
  <sheetViews>
    <sheetView workbookViewId="0">
      <selection activeCell="C22" sqref="C22"/>
    </sheetView>
  </sheetViews>
  <sheetFormatPr baseColWidth="10" defaultRowHeight="14.4" x14ac:dyDescent="0.3"/>
  <sheetData>
    <row r="1" spans="1:1" x14ac:dyDescent="0.3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32C9-FD47-4C8F-B227-F04426A197AC}">
  <dimension ref="B2:I11"/>
  <sheetViews>
    <sheetView zoomScale="140" zoomScaleNormal="140" workbookViewId="0">
      <selection activeCell="F13" sqref="F13"/>
    </sheetView>
  </sheetViews>
  <sheetFormatPr baseColWidth="10" defaultRowHeight="14.4" x14ac:dyDescent="0.3"/>
  <sheetData>
    <row r="2" spans="2:9" x14ac:dyDescent="0.3">
      <c r="B2" s="1" t="s">
        <v>1</v>
      </c>
    </row>
    <row r="3" spans="2:9" x14ac:dyDescent="0.3">
      <c r="B3" s="1"/>
    </row>
    <row r="4" spans="2:9" ht="15" thickBot="1" x14ac:dyDescent="0.35">
      <c r="C4" s="2" t="s">
        <v>2</v>
      </c>
      <c r="D4" s="2"/>
      <c r="E4" s="2"/>
      <c r="F4" s="2"/>
      <c r="G4" s="2"/>
    </row>
    <row r="5" spans="2:9" ht="15" thickBot="1" x14ac:dyDescent="0.35"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I5" t="s">
        <v>3</v>
      </c>
    </row>
    <row r="6" spans="2:9" x14ac:dyDescent="0.3">
      <c r="I6" t="s">
        <v>4</v>
      </c>
    </row>
    <row r="7" spans="2:9" x14ac:dyDescent="0.3">
      <c r="I7" t="s">
        <v>5</v>
      </c>
    </row>
    <row r="8" spans="2:9" x14ac:dyDescent="0.3">
      <c r="D8" s="4" t="s">
        <v>6</v>
      </c>
      <c r="E8" s="4" t="s">
        <v>6</v>
      </c>
      <c r="F8" s="4" t="s">
        <v>6</v>
      </c>
      <c r="G8" s="4" t="s">
        <v>6</v>
      </c>
    </row>
    <row r="9" spans="2:9" x14ac:dyDescent="0.3">
      <c r="C9" t="s">
        <v>7</v>
      </c>
    </row>
    <row r="10" spans="2:9" x14ac:dyDescent="0.3">
      <c r="C10" t="s">
        <v>8</v>
      </c>
      <c r="E10" s="5" t="s">
        <v>9</v>
      </c>
    </row>
    <row r="11" spans="2:9" x14ac:dyDescent="0.3">
      <c r="C11" t="s">
        <v>10</v>
      </c>
    </row>
  </sheetData>
  <mergeCells count="1">
    <mergeCell ref="C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DB33-5AE9-44B5-B3BA-1ECD525F6B10}">
  <dimension ref="A2:I50"/>
  <sheetViews>
    <sheetView topLeftCell="A33" zoomScale="190" zoomScaleNormal="190" workbookViewId="0">
      <selection activeCell="C43" sqref="C43"/>
    </sheetView>
  </sheetViews>
  <sheetFormatPr baseColWidth="10" defaultRowHeight="14.4" x14ac:dyDescent="0.3"/>
  <cols>
    <col min="4" max="4" width="13.44140625" customWidth="1"/>
    <col min="8" max="8" width="13" customWidth="1"/>
  </cols>
  <sheetData>
    <row r="2" spans="1:9" x14ac:dyDescent="0.3">
      <c r="A2" s="1" t="s">
        <v>22</v>
      </c>
    </row>
    <row r="3" spans="1:9" x14ac:dyDescent="0.3">
      <c r="A3" s="1" t="s">
        <v>23</v>
      </c>
      <c r="D3" s="6" t="s">
        <v>24</v>
      </c>
      <c r="E3" s="6"/>
    </row>
    <row r="4" spans="1:9" x14ac:dyDescent="0.3">
      <c r="A4" t="s">
        <v>82</v>
      </c>
      <c r="B4" s="7">
        <v>50000</v>
      </c>
    </row>
    <row r="5" spans="1:9" x14ac:dyDescent="0.3">
      <c r="A5" t="s">
        <v>26</v>
      </c>
      <c r="B5" s="7">
        <v>30000</v>
      </c>
      <c r="G5" s="8">
        <v>10000</v>
      </c>
      <c r="H5" t="s">
        <v>83</v>
      </c>
    </row>
    <row r="6" spans="1:9" ht="15" thickBot="1" x14ac:dyDescent="0.35">
      <c r="A6" t="s">
        <v>27</v>
      </c>
      <c r="B6" s="9">
        <v>20000</v>
      </c>
    </row>
    <row r="7" spans="1:9" ht="15" thickTop="1" x14ac:dyDescent="0.3">
      <c r="A7" t="s">
        <v>28</v>
      </c>
      <c r="B7" s="10">
        <f>SUM(B4:B6)</f>
        <v>100000</v>
      </c>
      <c r="G7" t="s">
        <v>29</v>
      </c>
      <c r="H7" s="11">
        <v>100000</v>
      </c>
      <c r="I7" s="12">
        <f>+H7/H8</f>
        <v>10</v>
      </c>
    </row>
    <row r="8" spans="1:9" x14ac:dyDescent="0.3">
      <c r="H8" s="8">
        <v>10000</v>
      </c>
    </row>
    <row r="16" spans="1:9" x14ac:dyDescent="0.3">
      <c r="A16" t="s">
        <v>30</v>
      </c>
    </row>
    <row r="17" spans="1:9" x14ac:dyDescent="0.3">
      <c r="A17" s="1" t="s">
        <v>31</v>
      </c>
      <c r="I17" t="s">
        <v>37</v>
      </c>
    </row>
    <row r="18" spans="1:9" x14ac:dyDescent="0.3">
      <c r="D18" s="6" t="s">
        <v>24</v>
      </c>
      <c r="E18" s="6"/>
      <c r="G18">
        <v>8000</v>
      </c>
      <c r="H18" s="20">
        <v>1</v>
      </c>
      <c r="I18">
        <f>+G18*H18</f>
        <v>8000</v>
      </c>
    </row>
    <row r="19" spans="1:9" x14ac:dyDescent="0.3">
      <c r="A19" t="s">
        <v>25</v>
      </c>
      <c r="B19" s="7">
        <v>50000</v>
      </c>
    </row>
    <row r="20" spans="1:9" x14ac:dyDescent="0.3">
      <c r="A20" t="s">
        <v>26</v>
      </c>
      <c r="B20" s="7">
        <v>30000</v>
      </c>
      <c r="G20">
        <v>8000</v>
      </c>
      <c r="H20" t="s">
        <v>32</v>
      </c>
    </row>
    <row r="21" spans="1:9" ht="15" thickBot="1" x14ac:dyDescent="0.35">
      <c r="A21" t="s">
        <v>27</v>
      </c>
      <c r="B21" s="9">
        <v>20000</v>
      </c>
    </row>
    <row r="22" spans="1:9" ht="15" thickTop="1" x14ac:dyDescent="0.3">
      <c r="A22" t="s">
        <v>33</v>
      </c>
      <c r="B22" s="10">
        <f>SUM(B19:B21)</f>
        <v>100000</v>
      </c>
      <c r="G22" t="s">
        <v>29</v>
      </c>
      <c r="H22" s="13">
        <v>100000</v>
      </c>
      <c r="I22" s="12">
        <f>+H22/H23</f>
        <v>12.5</v>
      </c>
    </row>
    <row r="23" spans="1:9" x14ac:dyDescent="0.3">
      <c r="D23" s="14" t="s">
        <v>34</v>
      </c>
      <c r="E23" s="14"/>
      <c r="H23" s="15">
        <v>8000</v>
      </c>
    </row>
    <row r="24" spans="1:9" x14ac:dyDescent="0.3">
      <c r="D24" s="14" t="s">
        <v>35</v>
      </c>
      <c r="E24" s="14"/>
    </row>
    <row r="25" spans="1:9" x14ac:dyDescent="0.3">
      <c r="D25" s="16" t="s">
        <v>36</v>
      </c>
      <c r="E25" s="17">
        <v>0.8</v>
      </c>
      <c r="G25" t="s">
        <v>29</v>
      </c>
      <c r="H25" s="11">
        <v>100000</v>
      </c>
      <c r="I25" s="12">
        <f>+H25/H26</f>
        <v>10</v>
      </c>
    </row>
    <row r="26" spans="1:9" x14ac:dyDescent="0.3">
      <c r="D26" s="18" t="s">
        <v>37</v>
      </c>
      <c r="E26">
        <f>+E25*2000</f>
        <v>1600</v>
      </c>
      <c r="H26">
        <v>10000</v>
      </c>
    </row>
    <row r="28" spans="1:9" x14ac:dyDescent="0.3">
      <c r="G28" t="s">
        <v>29</v>
      </c>
      <c r="H28" s="19">
        <v>100000</v>
      </c>
      <c r="I28" s="12">
        <f>+H28/H29</f>
        <v>10.416666666666666</v>
      </c>
    </row>
    <row r="29" spans="1:9" x14ac:dyDescent="0.3">
      <c r="A29" t="s">
        <v>38</v>
      </c>
      <c r="D29">
        <v>8000</v>
      </c>
      <c r="H29" s="105">
        <v>9600</v>
      </c>
      <c r="I29" s="12"/>
    </row>
    <row r="30" spans="1:9" x14ac:dyDescent="0.3">
      <c r="A30" t="s">
        <v>39</v>
      </c>
      <c r="D30">
        <v>1600</v>
      </c>
      <c r="I30" s="12"/>
    </row>
    <row r="31" spans="1:9" x14ac:dyDescent="0.3">
      <c r="A31" t="s">
        <v>40</v>
      </c>
      <c r="D31">
        <f>+D29+D30</f>
        <v>9600</v>
      </c>
      <c r="I31" s="12"/>
    </row>
    <row r="32" spans="1:9" x14ac:dyDescent="0.3">
      <c r="I32" s="12"/>
    </row>
    <row r="33" spans="1:9" x14ac:dyDescent="0.3">
      <c r="I33" s="12"/>
    </row>
    <row r="35" spans="1:9" x14ac:dyDescent="0.3">
      <c r="A35" t="s">
        <v>41</v>
      </c>
      <c r="D35" t="s">
        <v>42</v>
      </c>
      <c r="E35" s="20">
        <v>0.8</v>
      </c>
    </row>
    <row r="36" spans="1:9" x14ac:dyDescent="0.3">
      <c r="A36" s="1" t="s">
        <v>43</v>
      </c>
      <c r="D36" t="s">
        <v>44</v>
      </c>
    </row>
    <row r="37" spans="1:9" x14ac:dyDescent="0.3">
      <c r="D37" s="6" t="s">
        <v>35</v>
      </c>
      <c r="E37" s="6"/>
      <c r="F37" s="20">
        <v>0.2</v>
      </c>
      <c r="G37">
        <f>+F37*2000</f>
        <v>400</v>
      </c>
    </row>
    <row r="38" spans="1:9" x14ac:dyDescent="0.3">
      <c r="A38" t="s">
        <v>25</v>
      </c>
      <c r="B38" s="7">
        <v>50000</v>
      </c>
    </row>
    <row r="39" spans="1:9" x14ac:dyDescent="0.3">
      <c r="A39" t="s">
        <v>26</v>
      </c>
      <c r="B39" s="7">
        <v>30000</v>
      </c>
      <c r="G39">
        <v>9000</v>
      </c>
      <c r="H39" t="s">
        <v>84</v>
      </c>
    </row>
    <row r="40" spans="1:9" x14ac:dyDescent="0.3">
      <c r="A40" t="s">
        <v>27</v>
      </c>
      <c r="B40" s="7">
        <v>20000</v>
      </c>
    </row>
    <row r="41" spans="1:9" x14ac:dyDescent="0.3">
      <c r="A41" t="s">
        <v>28</v>
      </c>
      <c r="B41" s="10">
        <f>SUM(B38:B40)</f>
        <v>100000</v>
      </c>
      <c r="H41" s="19">
        <v>100000</v>
      </c>
      <c r="I41" s="12">
        <f>+H41/H42</f>
        <v>11.111111111111111</v>
      </c>
    </row>
    <row r="42" spans="1:9" x14ac:dyDescent="0.3">
      <c r="D42" s="14" t="s">
        <v>45</v>
      </c>
      <c r="E42" s="14"/>
      <c r="H42">
        <v>9000</v>
      </c>
    </row>
    <row r="43" spans="1:9" x14ac:dyDescent="0.3">
      <c r="D43" s="14" t="s">
        <v>46</v>
      </c>
      <c r="E43" s="14"/>
      <c r="F43" s="20">
        <v>0.6</v>
      </c>
      <c r="G43">
        <f>+F43*3000</f>
        <v>1800</v>
      </c>
    </row>
    <row r="44" spans="1:9" x14ac:dyDescent="0.3">
      <c r="D44" t="s">
        <v>47</v>
      </c>
      <c r="H44" s="106">
        <v>100000</v>
      </c>
      <c r="I44" s="12">
        <f>+H44/H45</f>
        <v>8.9285714285714288</v>
      </c>
    </row>
    <row r="45" spans="1:9" x14ac:dyDescent="0.3">
      <c r="H45">
        <v>11200</v>
      </c>
    </row>
    <row r="46" spans="1:9" x14ac:dyDescent="0.3">
      <c r="A46" t="s">
        <v>85</v>
      </c>
      <c r="D46">
        <v>9000</v>
      </c>
    </row>
    <row r="47" spans="1:9" x14ac:dyDescent="0.3">
      <c r="A47" t="s">
        <v>86</v>
      </c>
      <c r="D47">
        <v>3000</v>
      </c>
      <c r="H47" s="19"/>
      <c r="I47" s="12"/>
    </row>
    <row r="48" spans="1:9" x14ac:dyDescent="0.3">
      <c r="C48" s="20">
        <v>0.6</v>
      </c>
      <c r="D48">
        <f>+D47*C48</f>
        <v>1800</v>
      </c>
    </row>
    <row r="49" spans="1:4" x14ac:dyDescent="0.3">
      <c r="A49" t="s">
        <v>3</v>
      </c>
      <c r="B49" s="20">
        <v>0.8</v>
      </c>
      <c r="C49" s="20">
        <v>0.2</v>
      </c>
      <c r="D49">
        <f>+C49*2000</f>
        <v>400</v>
      </c>
    </row>
    <row r="50" spans="1:4" x14ac:dyDescent="0.3">
      <c r="C50" t="s">
        <v>87</v>
      </c>
      <c r="D50">
        <f>+D46+D48+D49</f>
        <v>11200</v>
      </c>
    </row>
  </sheetData>
  <mergeCells count="7">
    <mergeCell ref="D43:E43"/>
    <mergeCell ref="D3:E3"/>
    <mergeCell ref="D18:E18"/>
    <mergeCell ref="D23:E23"/>
    <mergeCell ref="D24:E24"/>
    <mergeCell ref="D37:E37"/>
    <mergeCell ref="D42:E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F5E2-334F-4DC0-A1FA-264AE374684E}">
  <dimension ref="B2:E7"/>
  <sheetViews>
    <sheetView topLeftCell="A2" zoomScale="200" zoomScaleNormal="200" workbookViewId="0">
      <selection activeCell="E6" sqref="E6:G7"/>
    </sheetView>
  </sheetViews>
  <sheetFormatPr baseColWidth="10" defaultRowHeight="14.4" x14ac:dyDescent="0.3"/>
  <sheetData>
    <row r="2" spans="2:5" x14ac:dyDescent="0.3">
      <c r="B2" t="s">
        <v>21</v>
      </c>
    </row>
    <row r="3" spans="2:5" x14ac:dyDescent="0.3">
      <c r="B3" s="1" t="s">
        <v>16</v>
      </c>
      <c r="C3" s="1"/>
    </row>
    <row r="4" spans="2:5" x14ac:dyDescent="0.3">
      <c r="B4" t="s">
        <v>17</v>
      </c>
    </row>
    <row r="5" spans="2:5" x14ac:dyDescent="0.3">
      <c r="B5" t="s">
        <v>18</v>
      </c>
    </row>
    <row r="6" spans="2:5" x14ac:dyDescent="0.3">
      <c r="B6" t="s">
        <v>19</v>
      </c>
      <c r="E6" t="s">
        <v>88</v>
      </c>
    </row>
    <row r="7" spans="2:5" x14ac:dyDescent="0.3">
      <c r="B7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4099-A4EA-4B29-A84F-8D51837A4FA1}">
  <dimension ref="B1:V33"/>
  <sheetViews>
    <sheetView topLeftCell="J17" workbookViewId="0">
      <selection activeCell="M8" sqref="M8:Q33"/>
    </sheetView>
  </sheetViews>
  <sheetFormatPr baseColWidth="10" defaultRowHeight="14.4" x14ac:dyDescent="0.3"/>
  <cols>
    <col min="2" max="2" width="25.21875" customWidth="1"/>
    <col min="3" max="3" width="28" customWidth="1"/>
    <col min="14" max="14" width="27.109375" customWidth="1"/>
  </cols>
  <sheetData>
    <row r="1" spans="2:18" x14ac:dyDescent="0.3">
      <c r="B1" s="1" t="s">
        <v>76</v>
      </c>
      <c r="N1" t="s">
        <v>76</v>
      </c>
      <c r="P1" t="s">
        <v>94</v>
      </c>
    </row>
    <row r="2" spans="2:18" x14ac:dyDescent="0.3">
      <c r="B2" t="s">
        <v>77</v>
      </c>
      <c r="C2" s="107">
        <v>20000</v>
      </c>
      <c r="N2" t="s">
        <v>77</v>
      </c>
      <c r="O2">
        <v>10000</v>
      </c>
      <c r="Q2" t="s">
        <v>95</v>
      </c>
      <c r="R2" s="20">
        <v>0.95</v>
      </c>
    </row>
    <row r="3" spans="2:18" x14ac:dyDescent="0.3">
      <c r="B3" t="s">
        <v>78</v>
      </c>
      <c r="C3" s="107">
        <v>20000</v>
      </c>
      <c r="N3" t="s">
        <v>78</v>
      </c>
      <c r="O3">
        <v>8000</v>
      </c>
      <c r="Q3" t="s">
        <v>96</v>
      </c>
      <c r="R3" s="20">
        <v>0.6</v>
      </c>
    </row>
    <row r="4" spans="2:18" x14ac:dyDescent="0.3">
      <c r="B4" t="s">
        <v>79</v>
      </c>
      <c r="N4" t="s">
        <v>79</v>
      </c>
    </row>
    <row r="5" spans="2:18" x14ac:dyDescent="0.3">
      <c r="B5" t="s">
        <v>81</v>
      </c>
      <c r="C5" s="104">
        <v>45600</v>
      </c>
      <c r="N5" t="s">
        <v>81</v>
      </c>
      <c r="O5" s="104">
        <v>20000</v>
      </c>
    </row>
    <row r="6" spans="2:18" x14ac:dyDescent="0.3">
      <c r="B6" t="s">
        <v>80</v>
      </c>
      <c r="C6" s="104">
        <v>62400</v>
      </c>
      <c r="N6" t="s">
        <v>80</v>
      </c>
      <c r="O6" s="104">
        <v>30000</v>
      </c>
    </row>
    <row r="7" spans="2:18" ht="15" thickBot="1" x14ac:dyDescent="0.35"/>
    <row r="8" spans="2:18" ht="15.6" x14ac:dyDescent="0.3">
      <c r="B8" s="85" t="s">
        <v>48</v>
      </c>
      <c r="C8" s="86"/>
      <c r="D8" s="86"/>
      <c r="E8" s="69"/>
      <c r="F8" s="70"/>
      <c r="M8" s="48" t="s">
        <v>48</v>
      </c>
      <c r="N8" s="49"/>
      <c r="O8" s="49"/>
      <c r="P8" s="23"/>
      <c r="Q8" s="24"/>
    </row>
    <row r="9" spans="2:18" ht="16.2" thickBot="1" x14ac:dyDescent="0.35">
      <c r="B9" s="87" t="s">
        <v>49</v>
      </c>
      <c r="C9" s="88"/>
      <c r="D9" s="68"/>
      <c r="E9" s="71"/>
      <c r="F9" s="72"/>
      <c r="M9" s="51" t="s">
        <v>49</v>
      </c>
      <c r="N9" s="52"/>
      <c r="O9" s="21"/>
      <c r="P9" s="25"/>
      <c r="Q9" s="26"/>
    </row>
    <row r="10" spans="2:18" ht="15" thickBot="1" x14ac:dyDescent="0.35">
      <c r="B10" s="89"/>
      <c r="C10" s="90"/>
      <c r="D10" s="91"/>
      <c r="E10" s="92" t="s">
        <v>90</v>
      </c>
      <c r="F10" s="93"/>
      <c r="M10" s="53"/>
      <c r="N10" s="54"/>
      <c r="O10" s="55"/>
      <c r="P10" s="56" t="s">
        <v>50</v>
      </c>
      <c r="Q10" s="57"/>
    </row>
    <row r="11" spans="2:18" ht="43.8" thickBot="1" x14ac:dyDescent="0.35">
      <c r="B11" s="108" t="s">
        <v>51</v>
      </c>
      <c r="C11" s="109"/>
      <c r="D11" s="111" t="s">
        <v>89</v>
      </c>
      <c r="E11" s="111" t="s">
        <v>53</v>
      </c>
      <c r="F11" s="111" t="s">
        <v>54</v>
      </c>
      <c r="M11" s="58" t="s">
        <v>51</v>
      </c>
      <c r="N11" s="59"/>
      <c r="O11" s="27" t="s">
        <v>52</v>
      </c>
      <c r="P11" s="28" t="s">
        <v>53</v>
      </c>
      <c r="Q11" s="28" t="s">
        <v>54</v>
      </c>
    </row>
    <row r="12" spans="2:18" x14ac:dyDescent="0.3">
      <c r="B12" s="112" t="s">
        <v>55</v>
      </c>
      <c r="C12" s="113"/>
      <c r="D12" s="114">
        <v>0</v>
      </c>
      <c r="E12" s="115"/>
      <c r="F12" s="116"/>
      <c r="M12" s="61" t="s">
        <v>55</v>
      </c>
      <c r="N12" s="62"/>
      <c r="O12" s="29">
        <v>0</v>
      </c>
      <c r="P12" s="25"/>
      <c r="Q12" s="26"/>
    </row>
    <row r="13" spans="2:18" x14ac:dyDescent="0.3">
      <c r="B13" s="117" t="s">
        <v>56</v>
      </c>
      <c r="C13" s="118"/>
      <c r="D13" s="119">
        <v>20000</v>
      </c>
      <c r="E13" s="115"/>
      <c r="F13" s="116"/>
      <c r="M13" s="60" t="s">
        <v>56</v>
      </c>
      <c r="N13" s="63"/>
      <c r="O13" s="31">
        <v>10000</v>
      </c>
      <c r="P13" s="25"/>
      <c r="Q13" s="26"/>
    </row>
    <row r="14" spans="2:18" ht="15.6" x14ac:dyDescent="0.3">
      <c r="B14" s="130" t="s">
        <v>57</v>
      </c>
      <c r="C14" s="131"/>
      <c r="D14" s="132">
        <f>+D12+D13</f>
        <v>20000</v>
      </c>
      <c r="E14" s="115"/>
      <c r="F14" s="116"/>
      <c r="M14" s="139" t="s">
        <v>57</v>
      </c>
      <c r="N14" s="140"/>
      <c r="O14" s="141">
        <f>+O12+O13</f>
        <v>10000</v>
      </c>
      <c r="P14" s="25"/>
      <c r="Q14" s="26"/>
    </row>
    <row r="15" spans="2:18" x14ac:dyDescent="0.3">
      <c r="B15" s="120"/>
      <c r="C15" s="121"/>
      <c r="D15" s="115"/>
      <c r="E15" s="115"/>
      <c r="F15" s="116"/>
      <c r="M15" s="64"/>
      <c r="N15" s="65"/>
      <c r="O15" s="25"/>
      <c r="P15" s="25"/>
      <c r="Q15" s="26"/>
    </row>
    <row r="16" spans="2:18" ht="18" x14ac:dyDescent="0.3">
      <c r="B16" s="117" t="s">
        <v>58</v>
      </c>
      <c r="C16" s="118"/>
      <c r="D16" s="133">
        <v>20000</v>
      </c>
      <c r="E16" s="119">
        <f>+D16</f>
        <v>20000</v>
      </c>
      <c r="F16" s="122">
        <f>+D16</f>
        <v>20000</v>
      </c>
      <c r="M16" s="60" t="s">
        <v>58</v>
      </c>
      <c r="N16" s="63"/>
      <c r="O16" s="145">
        <v>8000</v>
      </c>
      <c r="P16" s="147">
        <v>8000</v>
      </c>
      <c r="Q16" s="148">
        <v>8000</v>
      </c>
    </row>
    <row r="17" spans="2:22" ht="18.600000000000001" thickBot="1" x14ac:dyDescent="0.35">
      <c r="B17" s="117" t="s">
        <v>59</v>
      </c>
      <c r="C17" s="118"/>
      <c r="D17" s="134">
        <f>+D14-D16</f>
        <v>0</v>
      </c>
      <c r="E17" s="115">
        <v>0</v>
      </c>
      <c r="F17" s="116">
        <v>0</v>
      </c>
      <c r="M17" s="60" t="s">
        <v>59</v>
      </c>
      <c r="N17" s="63"/>
      <c r="O17" s="146">
        <f>+O14-O16</f>
        <v>2000</v>
      </c>
      <c r="P17" s="31">
        <f>+O17*0.95</f>
        <v>1900</v>
      </c>
      <c r="Q17" s="32">
        <f>+O17*0.6</f>
        <v>1200</v>
      </c>
    </row>
    <row r="18" spans="2:22" ht="15" thickBot="1" x14ac:dyDescent="0.35">
      <c r="B18" s="127" t="s">
        <v>60</v>
      </c>
      <c r="C18" s="128"/>
      <c r="D18" s="129">
        <f>+D16+D17</f>
        <v>20000</v>
      </c>
      <c r="E18" s="123"/>
      <c r="F18" s="110"/>
      <c r="M18" s="136" t="s">
        <v>60</v>
      </c>
      <c r="N18" s="137"/>
      <c r="O18" s="138">
        <f>+O16+O17</f>
        <v>10000</v>
      </c>
      <c r="P18" s="34"/>
      <c r="Q18" s="35"/>
    </row>
    <row r="19" spans="2:22" ht="15" thickBot="1" x14ac:dyDescent="0.35">
      <c r="B19" s="124" t="s">
        <v>61</v>
      </c>
      <c r="C19" s="125"/>
      <c r="D19" s="123"/>
      <c r="E19" s="126">
        <f>SUM(E16:E18)</f>
        <v>20000</v>
      </c>
      <c r="F19" s="126">
        <f>SUM(F16:F18)</f>
        <v>20000</v>
      </c>
      <c r="M19" s="66" t="s">
        <v>61</v>
      </c>
      <c r="N19" s="67"/>
      <c r="O19" s="34"/>
      <c r="P19" s="33">
        <f>+P16+P17</f>
        <v>9900</v>
      </c>
      <c r="Q19" s="33">
        <f>+Q16+Q17</f>
        <v>9200</v>
      </c>
    </row>
    <row r="20" spans="2:22" ht="15" thickBot="1" x14ac:dyDescent="0.35">
      <c r="B20" s="36"/>
      <c r="C20" s="22"/>
      <c r="D20" s="22"/>
      <c r="E20" s="22"/>
      <c r="F20" s="37"/>
      <c r="M20" s="36"/>
      <c r="N20" s="22"/>
      <c r="O20" s="22"/>
      <c r="P20" s="22"/>
      <c r="Q20" s="37"/>
    </row>
    <row r="21" spans="2:22" ht="43.8" thickBot="1" x14ac:dyDescent="0.35">
      <c r="B21" s="94" t="s">
        <v>62</v>
      </c>
      <c r="C21" s="95"/>
      <c r="D21" s="76" t="s">
        <v>63</v>
      </c>
      <c r="E21" s="77" t="s">
        <v>64</v>
      </c>
      <c r="F21" s="77" t="s">
        <v>65</v>
      </c>
      <c r="M21" s="58" t="s">
        <v>62</v>
      </c>
      <c r="N21" s="59"/>
      <c r="O21" s="38" t="s">
        <v>63</v>
      </c>
      <c r="P21" s="39" t="s">
        <v>64</v>
      </c>
      <c r="Q21" s="39" t="s">
        <v>65</v>
      </c>
    </row>
    <row r="22" spans="2:22" x14ac:dyDescent="0.3">
      <c r="B22" s="97" t="s">
        <v>66</v>
      </c>
      <c r="C22" s="98"/>
      <c r="D22" s="73">
        <f>+E22+F22</f>
        <v>0</v>
      </c>
      <c r="E22" s="73">
        <v>0</v>
      </c>
      <c r="F22" s="78">
        <v>0</v>
      </c>
      <c r="M22" s="61" t="s">
        <v>66</v>
      </c>
      <c r="N22" s="62"/>
      <c r="O22" s="29">
        <f>+P22+Q22</f>
        <v>0</v>
      </c>
      <c r="P22" s="29">
        <v>0</v>
      </c>
      <c r="Q22" s="40">
        <v>0</v>
      </c>
    </row>
    <row r="23" spans="2:22" x14ac:dyDescent="0.3">
      <c r="B23" s="96" t="s">
        <v>67</v>
      </c>
      <c r="C23" s="99"/>
      <c r="D23" s="79">
        <f>+E23+F23</f>
        <v>108000</v>
      </c>
      <c r="E23" s="79">
        <v>45600</v>
      </c>
      <c r="F23" s="80">
        <v>62400</v>
      </c>
      <c r="M23" s="60" t="s">
        <v>67</v>
      </c>
      <c r="N23" s="63"/>
      <c r="O23" s="41">
        <f>+P23+Q23</f>
        <v>50000</v>
      </c>
      <c r="P23" s="41">
        <v>20000</v>
      </c>
      <c r="Q23" s="42">
        <v>30000</v>
      </c>
    </row>
    <row r="24" spans="2:22" ht="18" x14ac:dyDescent="0.3">
      <c r="B24" s="96" t="s">
        <v>68</v>
      </c>
      <c r="C24" s="99"/>
      <c r="D24" s="79">
        <f>+D22+D23</f>
        <v>108000</v>
      </c>
      <c r="E24" s="79">
        <f>+E22+E23</f>
        <v>45600</v>
      </c>
      <c r="F24" s="80">
        <f>+F22+F23</f>
        <v>62400</v>
      </c>
      <c r="M24" s="160" t="s">
        <v>68</v>
      </c>
      <c r="N24" s="161"/>
      <c r="O24" s="162">
        <f>+O22+O23</f>
        <v>50000</v>
      </c>
      <c r="P24" s="41">
        <f>+P22+P23</f>
        <v>20000</v>
      </c>
      <c r="Q24" s="42">
        <f>+Q22+Q23</f>
        <v>30000</v>
      </c>
    </row>
    <row r="25" spans="2:22" x14ac:dyDescent="0.3">
      <c r="B25" s="100"/>
      <c r="C25" s="101"/>
      <c r="D25" s="71"/>
      <c r="E25" s="71"/>
      <c r="F25" s="72"/>
      <c r="M25" s="64"/>
      <c r="N25" s="65"/>
      <c r="O25" s="25"/>
      <c r="P25" s="25"/>
      <c r="Q25" s="26"/>
    </row>
    <row r="26" spans="2:22" x14ac:dyDescent="0.3">
      <c r="B26" s="96" t="s">
        <v>69</v>
      </c>
      <c r="C26" s="99"/>
      <c r="D26" s="71"/>
      <c r="E26" s="79">
        <f>+E24</f>
        <v>45600</v>
      </c>
      <c r="F26" s="80">
        <f>+F24</f>
        <v>62400</v>
      </c>
      <c r="M26" s="60" t="s">
        <v>69</v>
      </c>
      <c r="N26" s="63"/>
      <c r="O26" s="25"/>
      <c r="P26" s="41">
        <f>+P24</f>
        <v>20000</v>
      </c>
      <c r="Q26" s="42">
        <f>+Q24</f>
        <v>30000</v>
      </c>
    </row>
    <row r="27" spans="2:22" x14ac:dyDescent="0.3">
      <c r="B27" s="96" t="s">
        <v>70</v>
      </c>
      <c r="C27" s="99"/>
      <c r="D27" s="71"/>
      <c r="E27" s="74">
        <f>+E19</f>
        <v>20000</v>
      </c>
      <c r="F27" s="75">
        <f>+F19</f>
        <v>20000</v>
      </c>
      <c r="M27" s="60" t="s">
        <v>70</v>
      </c>
      <c r="N27" s="63"/>
      <c r="O27" s="25"/>
      <c r="P27" s="31">
        <f>+P19</f>
        <v>9900</v>
      </c>
      <c r="Q27" s="32">
        <f>+Q19</f>
        <v>9200</v>
      </c>
    </row>
    <row r="28" spans="2:22" ht="18" x14ac:dyDescent="0.35">
      <c r="B28" s="96" t="s">
        <v>71</v>
      </c>
      <c r="C28" s="99"/>
      <c r="D28" s="71"/>
      <c r="E28" s="81">
        <f>+E26/E27</f>
        <v>2.2799999999999998</v>
      </c>
      <c r="F28" s="82">
        <f>+F26/F27</f>
        <v>3.12</v>
      </c>
      <c r="G28" s="43">
        <f>+E28+F28</f>
        <v>5.4</v>
      </c>
      <c r="M28" s="60" t="s">
        <v>71</v>
      </c>
      <c r="N28" s="63"/>
      <c r="O28" s="25"/>
      <c r="P28" s="149">
        <f>+P26/P27</f>
        <v>2.0202020202020203</v>
      </c>
      <c r="Q28" s="150">
        <f>+Q26/Q27</f>
        <v>3.2608695652173911</v>
      </c>
      <c r="R28" s="143">
        <f>+P28+Q28</f>
        <v>5.2810715854194115</v>
      </c>
    </row>
    <row r="29" spans="2:22" x14ac:dyDescent="0.3">
      <c r="B29" s="100"/>
      <c r="C29" s="101"/>
      <c r="D29" s="71"/>
      <c r="E29" s="71"/>
      <c r="F29" s="72"/>
      <c r="M29" s="64"/>
      <c r="N29" s="65"/>
      <c r="O29" s="25"/>
      <c r="P29" s="25"/>
      <c r="Q29" s="26"/>
    </row>
    <row r="30" spans="2:22" x14ac:dyDescent="0.3">
      <c r="B30" s="96" t="s">
        <v>72</v>
      </c>
      <c r="C30" s="99"/>
      <c r="D30" s="71"/>
      <c r="E30" s="44"/>
      <c r="F30" s="45"/>
      <c r="M30" s="50" t="s">
        <v>72</v>
      </c>
      <c r="N30" s="144"/>
      <c r="O30" s="25"/>
      <c r="P30" s="151" t="s">
        <v>98</v>
      </c>
      <c r="Q30" s="152" t="s">
        <v>97</v>
      </c>
    </row>
    <row r="31" spans="2:22" x14ac:dyDescent="0.3">
      <c r="B31" s="96" t="s">
        <v>73</v>
      </c>
      <c r="C31" s="99"/>
      <c r="D31" s="81">
        <f>+E31+F31</f>
        <v>108000</v>
      </c>
      <c r="E31" s="74">
        <f>+E28*E16</f>
        <v>45599.999999999993</v>
      </c>
      <c r="F31" s="75">
        <f>+F28*F16</f>
        <v>62400</v>
      </c>
      <c r="H31" t="s">
        <v>91</v>
      </c>
      <c r="I31" s="19" t="s">
        <v>92</v>
      </c>
      <c r="J31" s="135"/>
      <c r="K31" s="43">
        <f>+D31</f>
        <v>108000</v>
      </c>
      <c r="L31" s="43"/>
      <c r="M31" s="154" t="s">
        <v>73</v>
      </c>
      <c r="N31" s="155"/>
      <c r="O31" s="156">
        <f>+P31+Q31</f>
        <v>42248.572683355291</v>
      </c>
      <c r="P31" s="31">
        <f>+P28*P16</f>
        <v>16161.616161616163</v>
      </c>
      <c r="Q31" s="32">
        <f>+Q28*Q16</f>
        <v>26086.956521739128</v>
      </c>
      <c r="S31" t="s">
        <v>99</v>
      </c>
      <c r="T31" s="19" t="s">
        <v>92</v>
      </c>
      <c r="U31" s="153">
        <f>+O31</f>
        <v>42248.572683355291</v>
      </c>
      <c r="V31" s="107">
        <f>+U31/U32</f>
        <v>5.2810715854194115</v>
      </c>
    </row>
    <row r="32" spans="2:22" x14ac:dyDescent="0.3">
      <c r="B32" s="96" t="s">
        <v>74</v>
      </c>
      <c r="C32" s="99"/>
      <c r="D32" s="71">
        <v>0</v>
      </c>
      <c r="E32" s="71">
        <v>0</v>
      </c>
      <c r="F32" s="72">
        <v>0</v>
      </c>
      <c r="I32" t="s">
        <v>93</v>
      </c>
      <c r="K32">
        <v>20000</v>
      </c>
      <c r="M32" s="154" t="s">
        <v>74</v>
      </c>
      <c r="N32" s="155"/>
      <c r="O32" s="156">
        <f>+P32+Q32</f>
        <v>7751.4273166447083</v>
      </c>
      <c r="P32" s="31">
        <f>+P28*P17</f>
        <v>3838.3838383838388</v>
      </c>
      <c r="Q32" s="32">
        <f>+Q28*Q17</f>
        <v>3913.0434782608695</v>
      </c>
      <c r="T32" t="s">
        <v>93</v>
      </c>
      <c r="U32" s="30">
        <f>+O16</f>
        <v>8000</v>
      </c>
    </row>
    <row r="33" spans="2:17" ht="16.2" thickBot="1" x14ac:dyDescent="0.35">
      <c r="B33" s="102" t="s">
        <v>75</v>
      </c>
      <c r="C33" s="103"/>
      <c r="D33" s="83">
        <f>+D31+D32</f>
        <v>108000</v>
      </c>
      <c r="E33" s="83"/>
      <c r="F33" s="84"/>
      <c r="M33" s="157" t="s">
        <v>75</v>
      </c>
      <c r="N33" s="158"/>
      <c r="O33" s="159">
        <f>+O31+O32</f>
        <v>50000</v>
      </c>
      <c r="P33" s="46"/>
      <c r="Q33" s="47"/>
    </row>
  </sheetData>
  <mergeCells count="52">
    <mergeCell ref="B32:C32"/>
    <mergeCell ref="B33:C33"/>
    <mergeCell ref="B27:C27"/>
    <mergeCell ref="B28:C28"/>
    <mergeCell ref="B29:C29"/>
    <mergeCell ref="B30:C30"/>
    <mergeCell ref="B31:C31"/>
    <mergeCell ref="B21:C21"/>
    <mergeCell ref="B22:C22"/>
    <mergeCell ref="B23:C23"/>
    <mergeCell ref="B24:C24"/>
    <mergeCell ref="B25:C25"/>
    <mergeCell ref="B26:C26"/>
    <mergeCell ref="B14:C14"/>
    <mergeCell ref="B15:C15"/>
    <mergeCell ref="B16:C16"/>
    <mergeCell ref="B17:C17"/>
    <mergeCell ref="B18:C18"/>
    <mergeCell ref="B19:C19"/>
    <mergeCell ref="M32:N32"/>
    <mergeCell ref="M33:N33"/>
    <mergeCell ref="B8:D8"/>
    <mergeCell ref="B9:C9"/>
    <mergeCell ref="B10:D10"/>
    <mergeCell ref="E10:F10"/>
    <mergeCell ref="B11:C11"/>
    <mergeCell ref="B12:C12"/>
    <mergeCell ref="B13:C13"/>
    <mergeCell ref="M26:N26"/>
    <mergeCell ref="M27:N27"/>
    <mergeCell ref="M28:N28"/>
    <mergeCell ref="M29:N29"/>
    <mergeCell ref="M30:N30"/>
    <mergeCell ref="M31:N31"/>
    <mergeCell ref="M19:N19"/>
    <mergeCell ref="M21:N21"/>
    <mergeCell ref="M22:N22"/>
    <mergeCell ref="M23:N23"/>
    <mergeCell ref="M24:N24"/>
    <mergeCell ref="M25:N25"/>
    <mergeCell ref="M13:N13"/>
    <mergeCell ref="M14:N14"/>
    <mergeCell ref="M15:N15"/>
    <mergeCell ref="M16:N16"/>
    <mergeCell ref="M17:N17"/>
    <mergeCell ref="M18:N18"/>
    <mergeCell ref="M8:O8"/>
    <mergeCell ref="M9:N9"/>
    <mergeCell ref="M10:O10"/>
    <mergeCell ref="P10:Q10"/>
    <mergeCell ref="M11:N11"/>
    <mergeCell ref="M12:N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A1E3-B9AB-4974-A9E0-78A7EEF30672}">
  <dimension ref="A1:T27"/>
  <sheetViews>
    <sheetView tabSelected="1" topLeftCell="D1" workbookViewId="0">
      <selection activeCell="Q6" sqref="Q6"/>
    </sheetView>
  </sheetViews>
  <sheetFormatPr baseColWidth="10" defaultRowHeight="14.4" x14ac:dyDescent="0.3"/>
  <cols>
    <col min="1" max="1" width="47.5546875" customWidth="1"/>
    <col min="2" max="2" width="10.21875" customWidth="1"/>
    <col min="3" max="3" width="10.44140625" customWidth="1"/>
    <col min="5" max="5" width="14.77734375" customWidth="1"/>
    <col min="6" max="6" width="17.109375" customWidth="1"/>
    <col min="7" max="7" width="15.6640625" customWidth="1"/>
    <col min="11" max="11" width="19.6640625" customWidth="1"/>
    <col min="12" max="12" width="13.6640625" customWidth="1"/>
    <col min="13" max="13" width="16.88671875" customWidth="1"/>
    <col min="14" max="14" width="13.6640625" customWidth="1"/>
    <col min="15" max="15" width="16.44140625" customWidth="1"/>
    <col min="16" max="16" width="13.88671875" customWidth="1"/>
  </cols>
  <sheetData>
    <row r="1" spans="1:16" ht="15" thickBot="1" x14ac:dyDescent="0.35">
      <c r="E1" s="1" t="s">
        <v>119</v>
      </c>
      <c r="K1" s="1" t="s">
        <v>120</v>
      </c>
    </row>
    <row r="2" spans="1:16" ht="28.2" thickBot="1" x14ac:dyDescent="0.35">
      <c r="A2" s="163" t="s">
        <v>100</v>
      </c>
      <c r="B2" s="164" t="s">
        <v>101</v>
      </c>
      <c r="C2" s="164" t="s">
        <v>102</v>
      </c>
      <c r="E2" s="48" t="s">
        <v>48</v>
      </c>
      <c r="F2" s="49"/>
      <c r="G2" s="49"/>
      <c r="H2" s="23"/>
      <c r="I2" s="24"/>
      <c r="K2" s="48" t="s">
        <v>48</v>
      </c>
      <c r="L2" s="49"/>
      <c r="M2" s="49"/>
      <c r="N2" s="142"/>
      <c r="O2" s="23"/>
      <c r="P2" s="24"/>
    </row>
    <row r="3" spans="1:16" ht="15" thickBot="1" x14ac:dyDescent="0.35">
      <c r="A3" s="165" t="s">
        <v>103</v>
      </c>
      <c r="B3" s="166">
        <v>60000</v>
      </c>
      <c r="C3" s="166"/>
      <c r="E3" s="51" t="s">
        <v>49</v>
      </c>
      <c r="F3" s="52"/>
      <c r="G3" s="21"/>
      <c r="H3" s="25"/>
      <c r="I3" s="26"/>
      <c r="K3" s="51" t="s">
        <v>49</v>
      </c>
      <c r="L3" s="52"/>
      <c r="M3" s="21"/>
      <c r="N3" s="21"/>
      <c r="O3" s="25"/>
      <c r="P3" s="26"/>
    </row>
    <row r="4" spans="1:16" ht="15" thickBot="1" x14ac:dyDescent="0.35">
      <c r="A4" s="165" t="s">
        <v>104</v>
      </c>
      <c r="B4" s="166"/>
      <c r="C4" s="166">
        <v>46000</v>
      </c>
      <c r="E4" s="53"/>
      <c r="F4" s="54"/>
      <c r="G4" s="55"/>
      <c r="H4" s="56" t="s">
        <v>50</v>
      </c>
      <c r="I4" s="57"/>
      <c r="K4" s="53"/>
      <c r="L4" s="54"/>
      <c r="M4" s="55"/>
      <c r="N4" s="56" t="s">
        <v>50</v>
      </c>
      <c r="O4" s="54"/>
      <c r="P4" s="57"/>
    </row>
    <row r="5" spans="1:16" ht="28.2" thickBot="1" x14ac:dyDescent="0.35">
      <c r="A5" s="165" t="s">
        <v>105</v>
      </c>
      <c r="B5" s="166"/>
      <c r="C5" s="166">
        <v>40000</v>
      </c>
      <c r="E5" s="58" t="s">
        <v>51</v>
      </c>
      <c r="F5" s="59"/>
      <c r="G5" s="27" t="s">
        <v>52</v>
      </c>
      <c r="H5" s="28" t="s">
        <v>53</v>
      </c>
      <c r="I5" s="28" t="s">
        <v>54</v>
      </c>
      <c r="K5" s="58" t="s">
        <v>51</v>
      </c>
      <c r="L5" s="59"/>
      <c r="M5" s="27" t="s">
        <v>52</v>
      </c>
      <c r="N5" s="27" t="s">
        <v>121</v>
      </c>
      <c r="O5" s="28" t="s">
        <v>53</v>
      </c>
      <c r="P5" s="28" t="s">
        <v>54</v>
      </c>
    </row>
    <row r="6" spans="1:16" ht="40.200000000000003" thickBot="1" x14ac:dyDescent="0.35">
      <c r="A6" s="165" t="s">
        <v>106</v>
      </c>
      <c r="B6" s="167" t="s">
        <v>107</v>
      </c>
      <c r="C6" s="167"/>
      <c r="E6" s="61" t="s">
        <v>55</v>
      </c>
      <c r="F6" s="62"/>
      <c r="G6" s="29">
        <v>0</v>
      </c>
      <c r="H6" s="25"/>
      <c r="I6" s="26"/>
      <c r="K6" s="61" t="s">
        <v>55</v>
      </c>
      <c r="L6" s="62"/>
      <c r="M6" s="29">
        <v>0</v>
      </c>
      <c r="N6" s="29"/>
      <c r="O6" s="25"/>
      <c r="P6" s="26"/>
    </row>
    <row r="7" spans="1:16" ht="27" thickBot="1" x14ac:dyDescent="0.35">
      <c r="A7" s="165" t="s">
        <v>108</v>
      </c>
      <c r="B7" s="167"/>
      <c r="C7" s="167" t="s">
        <v>109</v>
      </c>
      <c r="E7" s="60" t="s">
        <v>56</v>
      </c>
      <c r="F7" s="63"/>
      <c r="G7" s="31">
        <v>60000</v>
      </c>
      <c r="H7" s="25"/>
      <c r="I7" s="26"/>
      <c r="K7" s="60" t="s">
        <v>56</v>
      </c>
      <c r="L7" s="63"/>
      <c r="M7" s="31">
        <f>+G10</f>
        <v>46000</v>
      </c>
      <c r="N7" s="31"/>
      <c r="O7" s="25"/>
      <c r="P7" s="26"/>
    </row>
    <row r="8" spans="1:16" ht="34.799999999999997" customHeight="1" thickBot="1" x14ac:dyDescent="0.35">
      <c r="A8" s="165" t="s">
        <v>110</v>
      </c>
      <c r="B8" s="167" t="s">
        <v>111</v>
      </c>
      <c r="C8" s="167" t="s">
        <v>112</v>
      </c>
      <c r="E8" s="139" t="s">
        <v>57</v>
      </c>
      <c r="F8" s="140"/>
      <c r="G8" s="141">
        <f>+G6+G7</f>
        <v>60000</v>
      </c>
      <c r="H8" s="25"/>
      <c r="I8" s="26"/>
      <c r="K8" s="139" t="s">
        <v>57</v>
      </c>
      <c r="L8" s="140"/>
      <c r="M8" s="141">
        <f>+M6+M7</f>
        <v>46000</v>
      </c>
      <c r="N8" s="141"/>
      <c r="O8" s="25"/>
      <c r="P8" s="26"/>
    </row>
    <row r="9" spans="1:16" ht="26.4" customHeight="1" thickBot="1" x14ac:dyDescent="0.35">
      <c r="A9" s="165" t="s">
        <v>113</v>
      </c>
      <c r="B9" s="167" t="s">
        <v>114</v>
      </c>
      <c r="C9" s="167" t="s">
        <v>115</v>
      </c>
      <c r="E9" s="64"/>
      <c r="F9" s="65"/>
      <c r="G9" s="25"/>
      <c r="H9" s="25"/>
      <c r="I9" s="26"/>
      <c r="K9" s="64"/>
      <c r="L9" s="65"/>
      <c r="M9" s="25"/>
      <c r="N9" s="25"/>
      <c r="O9" s="25"/>
      <c r="P9" s="26"/>
    </row>
    <row r="10" spans="1:16" ht="30" customHeight="1" thickBot="1" x14ac:dyDescent="0.35">
      <c r="A10" s="165" t="s">
        <v>116</v>
      </c>
      <c r="B10" s="167" t="s">
        <v>117</v>
      </c>
      <c r="C10" s="167" t="s">
        <v>118</v>
      </c>
      <c r="E10" s="60" t="s">
        <v>58</v>
      </c>
      <c r="F10" s="63"/>
      <c r="G10" s="145">
        <v>46000</v>
      </c>
      <c r="H10" s="147">
        <f>+G10</f>
        <v>46000</v>
      </c>
      <c r="I10" s="148">
        <f>+G10</f>
        <v>46000</v>
      </c>
      <c r="K10" s="60" t="s">
        <v>58</v>
      </c>
      <c r="L10" s="63"/>
      <c r="M10" s="145">
        <v>40000</v>
      </c>
      <c r="N10" s="145">
        <v>40000</v>
      </c>
      <c r="O10" s="147">
        <v>40000</v>
      </c>
      <c r="P10" s="148">
        <v>40000</v>
      </c>
    </row>
    <row r="11" spans="1:16" ht="16.2" thickBot="1" x14ac:dyDescent="0.35">
      <c r="A11" s="165"/>
      <c r="B11" s="167"/>
      <c r="C11" s="167"/>
      <c r="E11" s="60" t="s">
        <v>59</v>
      </c>
      <c r="F11" s="63"/>
      <c r="G11" s="146">
        <f>+G8-G10</f>
        <v>14000</v>
      </c>
      <c r="H11" s="31">
        <f>+G11</f>
        <v>14000</v>
      </c>
      <c r="I11" s="32">
        <f>+G11*0.4</f>
        <v>5600</v>
      </c>
      <c r="K11" s="60" t="s">
        <v>59</v>
      </c>
      <c r="L11" s="63"/>
      <c r="M11" s="146">
        <f>+M8-M10</f>
        <v>6000</v>
      </c>
      <c r="N11" s="168">
        <v>6000</v>
      </c>
      <c r="O11" s="31">
        <f>+M11*0%</f>
        <v>0</v>
      </c>
      <c r="P11" s="32">
        <f>+M11*33.33%</f>
        <v>1999.8</v>
      </c>
    </row>
    <row r="12" spans="1:16" ht="15" thickBot="1" x14ac:dyDescent="0.35">
      <c r="E12" s="136" t="s">
        <v>60</v>
      </c>
      <c r="F12" s="137"/>
      <c r="G12" s="138">
        <f>+G10+G11</f>
        <v>60000</v>
      </c>
      <c r="H12" s="34"/>
      <c r="I12" s="35"/>
      <c r="K12" s="136" t="s">
        <v>60</v>
      </c>
      <c r="L12" s="137"/>
      <c r="M12" s="138">
        <f>+M10+M11</f>
        <v>46000</v>
      </c>
      <c r="N12" s="138"/>
      <c r="O12" s="34"/>
      <c r="P12" s="35"/>
    </row>
    <row r="13" spans="1:16" ht="15" thickBot="1" x14ac:dyDescent="0.35">
      <c r="E13" s="66" t="s">
        <v>61</v>
      </c>
      <c r="F13" s="67"/>
      <c r="G13" s="34"/>
      <c r="H13" s="33">
        <f>+H10+H11</f>
        <v>60000</v>
      </c>
      <c r="I13" s="33">
        <f>+I10+I11</f>
        <v>51600</v>
      </c>
      <c r="K13" s="66" t="s">
        <v>61</v>
      </c>
      <c r="L13" s="67"/>
      <c r="M13" s="34"/>
      <c r="N13" s="33">
        <f>+N10+N11</f>
        <v>46000</v>
      </c>
      <c r="O13" s="33">
        <f>+O10+O11</f>
        <v>40000</v>
      </c>
      <c r="P13" s="33">
        <f>+P10+P11</f>
        <v>41999.8</v>
      </c>
    </row>
    <row r="14" spans="1:16" ht="15" thickBot="1" x14ac:dyDescent="0.35">
      <c r="E14" s="36"/>
      <c r="F14" s="22"/>
      <c r="G14" s="22"/>
      <c r="H14" s="22"/>
      <c r="I14" s="37"/>
      <c r="K14" s="36"/>
      <c r="L14" s="22"/>
      <c r="M14" s="22"/>
      <c r="N14" s="22"/>
      <c r="O14" s="22"/>
      <c r="P14" s="37"/>
    </row>
    <row r="15" spans="1:16" ht="28.2" thickBot="1" x14ac:dyDescent="0.35">
      <c r="E15" s="58" t="s">
        <v>62</v>
      </c>
      <c r="F15" s="59"/>
      <c r="G15" s="38" t="s">
        <v>63</v>
      </c>
      <c r="H15" s="39" t="s">
        <v>64</v>
      </c>
      <c r="I15" s="39" t="s">
        <v>65</v>
      </c>
      <c r="K15" s="58" t="s">
        <v>62</v>
      </c>
      <c r="L15" s="59"/>
      <c r="M15" s="38" t="s">
        <v>63</v>
      </c>
      <c r="N15" s="38" t="s">
        <v>122</v>
      </c>
      <c r="O15" s="39" t="s">
        <v>64</v>
      </c>
      <c r="P15" s="39" t="s">
        <v>65</v>
      </c>
    </row>
    <row r="16" spans="1:16" x14ac:dyDescent="0.3">
      <c r="E16" s="61" t="s">
        <v>66</v>
      </c>
      <c r="F16" s="62"/>
      <c r="G16" s="29">
        <f>+H16+I16</f>
        <v>0</v>
      </c>
      <c r="H16" s="29">
        <v>0</v>
      </c>
      <c r="I16" s="40">
        <v>0</v>
      </c>
      <c r="K16" s="61" t="s">
        <v>66</v>
      </c>
      <c r="L16" s="62"/>
      <c r="M16" s="29">
        <f>+O16+P16</f>
        <v>0</v>
      </c>
      <c r="N16" s="29"/>
      <c r="O16" s="29">
        <v>0</v>
      </c>
      <c r="P16" s="40">
        <v>0</v>
      </c>
    </row>
    <row r="17" spans="5:20" x14ac:dyDescent="0.3">
      <c r="E17" s="60" t="s">
        <v>67</v>
      </c>
      <c r="F17" s="63"/>
      <c r="G17" s="41">
        <f>+H17+I17</f>
        <v>101892</v>
      </c>
      <c r="H17" s="41">
        <v>31200</v>
      </c>
      <c r="I17" s="42">
        <f>36120+34572</f>
        <v>70692</v>
      </c>
      <c r="K17" s="60" t="s">
        <v>67</v>
      </c>
      <c r="L17" s="63"/>
      <c r="M17" s="41">
        <f>+N17+O17+P17</f>
        <v>154560</v>
      </c>
      <c r="N17" s="41">
        <f>+G25</f>
        <v>86940</v>
      </c>
      <c r="O17" s="41">
        <v>0</v>
      </c>
      <c r="P17" s="42">
        <f>35700+31920</f>
        <v>67620</v>
      </c>
    </row>
    <row r="18" spans="5:20" ht="18" x14ac:dyDescent="0.3">
      <c r="E18" s="160" t="s">
        <v>68</v>
      </c>
      <c r="F18" s="161"/>
      <c r="G18" s="162">
        <f>+G16+G17</f>
        <v>101892</v>
      </c>
      <c r="H18" s="41">
        <f>+H16+H17</f>
        <v>31200</v>
      </c>
      <c r="I18" s="42">
        <f>+I16+I17</f>
        <v>70692</v>
      </c>
      <c r="K18" s="160" t="s">
        <v>68</v>
      </c>
      <c r="L18" s="161"/>
      <c r="M18" s="162">
        <f>+M16+M17</f>
        <v>154560</v>
      </c>
      <c r="N18" s="162">
        <f>+N17</f>
        <v>86940</v>
      </c>
      <c r="O18" s="41">
        <f>+O17</f>
        <v>0</v>
      </c>
      <c r="P18" s="42">
        <f>+P17</f>
        <v>67620</v>
      </c>
    </row>
    <row r="19" spans="5:20" x14ac:dyDescent="0.3">
      <c r="E19" s="64"/>
      <c r="F19" s="65"/>
      <c r="G19" s="25"/>
      <c r="H19" s="25"/>
      <c r="I19" s="26"/>
      <c r="K19" s="64"/>
      <c r="L19" s="65"/>
      <c r="M19" s="25"/>
      <c r="N19" s="25"/>
      <c r="O19" s="25"/>
      <c r="P19" s="26"/>
    </row>
    <row r="20" spans="5:20" x14ac:dyDescent="0.3">
      <c r="E20" s="60" t="s">
        <v>69</v>
      </c>
      <c r="F20" s="63"/>
      <c r="G20" s="25"/>
      <c r="H20" s="41">
        <f>+H18</f>
        <v>31200</v>
      </c>
      <c r="I20" s="42">
        <f>+I18</f>
        <v>70692</v>
      </c>
      <c r="K20" s="60" t="s">
        <v>69</v>
      </c>
      <c r="L20" s="63"/>
      <c r="M20" s="25"/>
      <c r="N20" s="41">
        <f>+N18</f>
        <v>86940</v>
      </c>
      <c r="O20" s="41">
        <f>+O18</f>
        <v>0</v>
      </c>
      <c r="P20" s="42">
        <f>+P18</f>
        <v>67620</v>
      </c>
    </row>
    <row r="21" spans="5:20" x14ac:dyDescent="0.3">
      <c r="E21" s="60" t="s">
        <v>70</v>
      </c>
      <c r="F21" s="63"/>
      <c r="G21" s="25"/>
      <c r="H21" s="31">
        <f>+H13</f>
        <v>60000</v>
      </c>
      <c r="I21" s="32">
        <f>+I13</f>
        <v>51600</v>
      </c>
      <c r="K21" s="60" t="s">
        <v>70</v>
      </c>
      <c r="L21" s="63"/>
      <c r="M21" s="25"/>
      <c r="N21" s="31">
        <f>+N13</f>
        <v>46000</v>
      </c>
      <c r="O21" s="31">
        <f>+O13</f>
        <v>40000</v>
      </c>
      <c r="P21" s="32">
        <f>+P13</f>
        <v>41999.8</v>
      </c>
    </row>
    <row r="22" spans="5:20" ht="21" x14ac:dyDescent="0.4">
      <c r="E22" s="60" t="s">
        <v>71</v>
      </c>
      <c r="F22" s="63"/>
      <c r="G22" s="25"/>
      <c r="H22" s="149">
        <f>+H20/H21</f>
        <v>0.52</v>
      </c>
      <c r="I22" s="150">
        <f>+I20/I21</f>
        <v>1.37</v>
      </c>
      <c r="J22" s="169">
        <f>+H22+I22</f>
        <v>1.8900000000000001</v>
      </c>
      <c r="K22" s="60" t="s">
        <v>71</v>
      </c>
      <c r="L22" s="63"/>
      <c r="M22" s="25"/>
      <c r="N22" s="170">
        <f>+N20/N21</f>
        <v>1.89</v>
      </c>
      <c r="O22" s="149">
        <f>+O20/O21</f>
        <v>0</v>
      </c>
      <c r="P22" s="150">
        <f>+P20/P21</f>
        <v>1.6100076667031746</v>
      </c>
      <c r="Q22" s="43">
        <f>+N22+O22+P22</f>
        <v>3.5000076667031745</v>
      </c>
    </row>
    <row r="23" spans="5:20" x14ac:dyDescent="0.3">
      <c r="E23" s="64"/>
      <c r="F23" s="65"/>
      <c r="G23" s="25"/>
      <c r="H23" s="25"/>
      <c r="I23" s="26"/>
      <c r="K23" s="64"/>
      <c r="L23" s="65"/>
      <c r="M23" s="25"/>
      <c r="N23" s="25"/>
      <c r="O23" s="25"/>
      <c r="P23" s="26"/>
    </row>
    <row r="24" spans="5:20" x14ac:dyDescent="0.3">
      <c r="E24" s="50" t="s">
        <v>72</v>
      </c>
      <c r="F24" s="144"/>
      <c r="G24" s="25"/>
      <c r="H24" s="151"/>
      <c r="I24" s="152"/>
      <c r="K24" s="50" t="s">
        <v>72</v>
      </c>
      <c r="L24" s="144"/>
      <c r="M24" s="25"/>
      <c r="N24" s="25"/>
      <c r="O24" s="151"/>
      <c r="P24" s="152"/>
    </row>
    <row r="25" spans="5:20" ht="15" thickBot="1" x14ac:dyDescent="0.35">
      <c r="E25" s="154" t="s">
        <v>73</v>
      </c>
      <c r="F25" s="155"/>
      <c r="G25" s="156">
        <f>+H25+I25</f>
        <v>86940</v>
      </c>
      <c r="H25" s="31">
        <f>+H22*H10</f>
        <v>23920</v>
      </c>
      <c r="I25" s="32">
        <f>+I22*I10</f>
        <v>63020.000000000007</v>
      </c>
      <c r="K25" s="154" t="s">
        <v>73</v>
      </c>
      <c r="L25" s="155"/>
      <c r="M25" s="156">
        <f>+N25+P25</f>
        <v>140000.30666812698</v>
      </c>
      <c r="N25" s="171">
        <f>+N22*N10</f>
        <v>75600</v>
      </c>
      <c r="O25" s="31">
        <f>+O22*O10</f>
        <v>0</v>
      </c>
      <c r="P25" s="32">
        <f>+P22*P10</f>
        <v>64400.306668126985</v>
      </c>
      <c r="R25" t="s">
        <v>99</v>
      </c>
      <c r="S25" s="172">
        <f>+M25</f>
        <v>140000.30666812698</v>
      </c>
      <c r="T25" s="107">
        <f>+S25/S26</f>
        <v>3.5000076667031745</v>
      </c>
    </row>
    <row r="26" spans="5:20" ht="15" thickTop="1" x14ac:dyDescent="0.3">
      <c r="E26" s="154" t="s">
        <v>74</v>
      </c>
      <c r="F26" s="155"/>
      <c r="G26" s="156">
        <f>+H26+I26</f>
        <v>14952</v>
      </c>
      <c r="H26" s="31">
        <f>+H22*H11</f>
        <v>7280</v>
      </c>
      <c r="I26" s="32">
        <f>+I22*I11</f>
        <v>7672.0000000000009</v>
      </c>
      <c r="K26" s="154" t="s">
        <v>74</v>
      </c>
      <c r="L26" s="155"/>
      <c r="M26" s="156">
        <f>+N26+P26</f>
        <v>14559.693331873008</v>
      </c>
      <c r="N26" s="171">
        <f>+N22*N11</f>
        <v>11340</v>
      </c>
      <c r="O26" s="31">
        <f>+O22*O11</f>
        <v>0</v>
      </c>
      <c r="P26" s="32">
        <f>+P22*P11</f>
        <v>3219.6933318730084</v>
      </c>
      <c r="S26" s="30">
        <f>+M10</f>
        <v>40000</v>
      </c>
    </row>
    <row r="27" spans="5:20" ht="16.2" thickBot="1" x14ac:dyDescent="0.35">
      <c r="E27" s="157" t="s">
        <v>75</v>
      </c>
      <c r="F27" s="158"/>
      <c r="G27" s="159">
        <f>+G25+G26</f>
        <v>101892</v>
      </c>
      <c r="H27" s="46"/>
      <c r="I27" s="47"/>
      <c r="K27" s="157" t="s">
        <v>75</v>
      </c>
      <c r="L27" s="158"/>
      <c r="M27" s="159">
        <f>+M25+M26</f>
        <v>154560</v>
      </c>
      <c r="N27" s="159"/>
      <c r="O27" s="46"/>
      <c r="P27" s="47"/>
    </row>
  </sheetData>
  <mergeCells count="52">
    <mergeCell ref="N4:P4"/>
    <mergeCell ref="K22:L22"/>
    <mergeCell ref="K23:L23"/>
    <mergeCell ref="K24:L24"/>
    <mergeCell ref="K25:L25"/>
    <mergeCell ref="K26:L26"/>
    <mergeCell ref="K27:L27"/>
    <mergeCell ref="K16:L16"/>
    <mergeCell ref="K17:L17"/>
    <mergeCell ref="K18:L18"/>
    <mergeCell ref="K19:L19"/>
    <mergeCell ref="K20:L20"/>
    <mergeCell ref="K21:L21"/>
    <mergeCell ref="K9:L9"/>
    <mergeCell ref="K10:L10"/>
    <mergeCell ref="K11:L11"/>
    <mergeCell ref="K12:L12"/>
    <mergeCell ref="K13:L13"/>
    <mergeCell ref="K15:L15"/>
    <mergeCell ref="E26:F26"/>
    <mergeCell ref="E27:F27"/>
    <mergeCell ref="K2:M2"/>
    <mergeCell ref="K3:L3"/>
    <mergeCell ref="K4:M4"/>
    <mergeCell ref="K5:L5"/>
    <mergeCell ref="K6:L6"/>
    <mergeCell ref="K7:L7"/>
    <mergeCell ref="K8:L8"/>
    <mergeCell ref="E20:F20"/>
    <mergeCell ref="E21:F21"/>
    <mergeCell ref="E22:F22"/>
    <mergeCell ref="E23:F23"/>
    <mergeCell ref="E24:F24"/>
    <mergeCell ref="E25:F25"/>
    <mergeCell ref="E13:F13"/>
    <mergeCell ref="E15:F15"/>
    <mergeCell ref="E16:F16"/>
    <mergeCell ref="E17:F17"/>
    <mergeCell ref="E18:F18"/>
    <mergeCell ref="E19:F19"/>
    <mergeCell ref="E7:F7"/>
    <mergeCell ref="E8:F8"/>
    <mergeCell ref="E9:F9"/>
    <mergeCell ref="E10:F10"/>
    <mergeCell ref="E11:F11"/>
    <mergeCell ref="E12:F12"/>
    <mergeCell ref="E2:G2"/>
    <mergeCell ref="E3:F3"/>
    <mergeCell ref="E4:G4"/>
    <mergeCell ref="H4:I4"/>
    <mergeCell ref="E5:F5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Hoja4</vt:lpstr>
      <vt:lpstr>Hoja3</vt:lpstr>
      <vt:lpstr>Hoja5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2026-06-09T16:45:30Z</dcterms:created>
  <dcterms:modified xsi:type="dcterms:W3CDTF">2026-06-10T22:14:15Z</dcterms:modified>
</cp:coreProperties>
</file>