
<file path=[Content_Types].xml><?xml version="1.0" encoding="utf-8"?>
<Types xmlns="http://schemas.openxmlformats.org/package/2006/content-type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PUCE\PUCE\Sistema de acumulacion de costos\Clases\"/>
    </mc:Choice>
  </mc:AlternateContent>
  <xr:revisionPtr revIDLastSave="0" documentId="8_{72AE75EE-FE40-40A9-B8A7-C9A59A40F478}" xr6:coauthVersionLast="47" xr6:coauthVersionMax="47" xr10:uidLastSave="{00000000-0000-0000-0000-000000000000}"/>
  <bookViews>
    <workbookView xWindow="-108" yWindow="-108" windowWidth="23256" windowHeight="12456" firstSheet="1" activeTab="6" xr2:uid="{D4244BEB-2B6D-41D6-A847-208F7FFAEA3C}"/>
  </bookViews>
  <sheets>
    <sheet name="U DAÑADAS" sheetId="1" r:id="rId1"/>
    <sheet name="Hoja2" sheetId="2" r:id="rId2"/>
    <sheet name="COSTOS CONJUNTOS" sheetId="3" r:id="rId3"/>
    <sheet name="Hoja4" sheetId="4" r:id="rId4"/>
    <sheet name="metodo peps " sheetId="6" r:id="rId5"/>
    <sheet name="ejemplo peps" sheetId="5" r:id="rId6"/>
    <sheet name="c standar " sheetId="7" r:id="rId7"/>
    <sheet name="Hoja6" sheetId="8" r:id="rId8"/>
    <sheet name="Hoja7" sheetId="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8" l="1"/>
  <c r="F8" i="8"/>
  <c r="L8" i="7"/>
  <c r="L9" i="7" s="1"/>
  <c r="L10" i="7" s="1"/>
  <c r="L12" i="7" s="1"/>
  <c r="K12" i="7"/>
  <c r="J12" i="7"/>
  <c r="K10" i="7"/>
  <c r="J10" i="7"/>
  <c r="K9" i="7"/>
  <c r="K8" i="7"/>
  <c r="J9" i="7"/>
  <c r="G33" i="5"/>
  <c r="G32" i="5"/>
  <c r="G31" i="5"/>
  <c r="G29" i="5"/>
  <c r="R19" i="5" s="1"/>
  <c r="G28" i="5"/>
  <c r="I28" i="5"/>
  <c r="I24" i="5"/>
  <c r="H24" i="5"/>
  <c r="I22" i="5"/>
  <c r="H22" i="5"/>
  <c r="G19" i="5"/>
  <c r="G18" i="5"/>
  <c r="G20" i="5" s="1"/>
  <c r="H15" i="5"/>
  <c r="G14" i="5"/>
  <c r="G13" i="5"/>
  <c r="P15" i="5"/>
  <c r="O15" i="5"/>
  <c r="N15" i="5"/>
  <c r="I13" i="5"/>
  <c r="I15" i="5" s="1"/>
  <c r="H13" i="5"/>
  <c r="P13" i="5"/>
  <c r="P32" i="5"/>
  <c r="O13" i="5"/>
  <c r="N13" i="5"/>
  <c r="P11" i="5"/>
  <c r="O11" i="5"/>
  <c r="N11" i="5"/>
  <c r="P24" i="5"/>
  <c r="O24" i="5"/>
  <c r="P22" i="5"/>
  <c r="O22" i="5"/>
  <c r="N22" i="5"/>
  <c r="M20" i="5"/>
  <c r="M19" i="5"/>
  <c r="M18" i="5"/>
  <c r="M28" i="5"/>
  <c r="M29" i="5" s="1"/>
  <c r="P31" i="5"/>
  <c r="O31" i="5"/>
  <c r="O32" i="5"/>
  <c r="R20" i="5"/>
  <c r="N23" i="5"/>
  <c r="N24" i="5" s="1"/>
  <c r="M14" i="5"/>
  <c r="D20" i="6"/>
  <c r="D19" i="6"/>
  <c r="D18" i="6"/>
  <c r="D17" i="6"/>
  <c r="D15" i="6"/>
  <c r="D14" i="6"/>
  <c r="D13" i="6"/>
  <c r="D10" i="6"/>
  <c r="C10" i="6"/>
  <c r="C9" i="6"/>
  <c r="D9" i="6"/>
  <c r="B9" i="6"/>
  <c r="D8" i="6"/>
  <c r="D7" i="6"/>
  <c r="D6" i="6"/>
  <c r="L75" i="4"/>
  <c r="L74" i="4"/>
  <c r="L73" i="4"/>
  <c r="J75" i="4"/>
  <c r="J74" i="4"/>
  <c r="J73" i="4"/>
  <c r="I75" i="4"/>
  <c r="I74" i="4"/>
  <c r="H75" i="4"/>
  <c r="H74" i="4"/>
  <c r="H73" i="4"/>
  <c r="G76" i="4"/>
  <c r="G75" i="4"/>
  <c r="G74" i="4"/>
  <c r="G73" i="4"/>
  <c r="D68" i="4"/>
  <c r="D67" i="4"/>
  <c r="C76" i="4"/>
  <c r="E75" i="4"/>
  <c r="E74" i="4"/>
  <c r="E73" i="4"/>
  <c r="L55" i="4"/>
  <c r="L54" i="4"/>
  <c r="L53" i="4"/>
  <c r="K55" i="4"/>
  <c r="K54" i="4"/>
  <c r="K53" i="4"/>
  <c r="J55" i="4"/>
  <c r="J54" i="4"/>
  <c r="J53" i="4"/>
  <c r="G55" i="4"/>
  <c r="G54" i="4"/>
  <c r="G53" i="4"/>
  <c r="E56" i="4"/>
  <c r="G30" i="4"/>
  <c r="G29" i="4"/>
  <c r="G28" i="4"/>
  <c r="C30" i="4"/>
  <c r="C29" i="4"/>
  <c r="C28" i="4"/>
  <c r="N32" i="2"/>
  <c r="N31" i="2"/>
  <c r="N30" i="2"/>
  <c r="N29" i="2"/>
  <c r="N28" i="2"/>
  <c r="Q31" i="2"/>
  <c r="P31" i="2"/>
  <c r="O31" i="2"/>
  <c r="Q30" i="2"/>
  <c r="P30" i="2"/>
  <c r="O30" i="2"/>
  <c r="Q29" i="2"/>
  <c r="P29" i="2"/>
  <c r="O29" i="2"/>
  <c r="Q28" i="2"/>
  <c r="P28" i="2"/>
  <c r="O28" i="2"/>
  <c r="Q21" i="2"/>
  <c r="P21" i="2"/>
  <c r="O21" i="2"/>
  <c r="N21" i="2"/>
  <c r="N20" i="2"/>
  <c r="O20" i="2"/>
  <c r="N19" i="2"/>
  <c r="Q14" i="2"/>
  <c r="Q13" i="2"/>
  <c r="Q12" i="2"/>
  <c r="J25" i="2"/>
  <c r="Q23" i="2"/>
  <c r="P23" i="2"/>
  <c r="O23" i="2"/>
  <c r="Q16" i="2"/>
  <c r="Q24" i="2" s="1"/>
  <c r="P16" i="2"/>
  <c r="P24" i="2" s="1"/>
  <c r="P25" i="2" s="1"/>
  <c r="O16" i="2"/>
  <c r="O24" i="2" s="1"/>
  <c r="N15" i="2"/>
  <c r="N9" i="2"/>
  <c r="G32" i="2"/>
  <c r="G31" i="2"/>
  <c r="I31" i="2"/>
  <c r="H31" i="2"/>
  <c r="G30" i="2"/>
  <c r="I30" i="2"/>
  <c r="H30" i="2"/>
  <c r="G29" i="2"/>
  <c r="I29" i="2"/>
  <c r="H29" i="2"/>
  <c r="G28" i="2"/>
  <c r="I28" i="2"/>
  <c r="H28" i="2"/>
  <c r="I25" i="2"/>
  <c r="H25" i="2"/>
  <c r="I24" i="2"/>
  <c r="H24" i="2"/>
  <c r="I23" i="2"/>
  <c r="H23" i="2"/>
  <c r="I21" i="2"/>
  <c r="H21" i="2"/>
  <c r="G21" i="2"/>
  <c r="G20" i="2"/>
  <c r="G19" i="2"/>
  <c r="I16" i="2"/>
  <c r="H16" i="2"/>
  <c r="I12" i="2"/>
  <c r="G15" i="2"/>
  <c r="G9" i="2"/>
  <c r="R21" i="5" l="1"/>
  <c r="N32" i="5"/>
  <c r="N31" i="5"/>
  <c r="M31" i="5" s="1"/>
  <c r="M32" i="5"/>
  <c r="E76" i="4"/>
  <c r="G56" i="4"/>
  <c r="H55" i="4" s="1"/>
  <c r="H54" i="4"/>
  <c r="C31" i="4"/>
  <c r="D30" i="4" s="1"/>
  <c r="F30" i="4" s="1"/>
  <c r="H30" i="4" s="1"/>
  <c r="Q25" i="2"/>
  <c r="O25" i="2"/>
  <c r="J23" i="4"/>
  <c r="E14" i="4"/>
  <c r="L37" i="2"/>
  <c r="M36" i="2" s="1"/>
  <c r="O36" i="2"/>
  <c r="M33" i="5" l="1"/>
  <c r="H53" i="4"/>
  <c r="D29" i="4"/>
  <c r="F29" i="4" s="1"/>
  <c r="H29" i="4" s="1"/>
  <c r="D28" i="4"/>
  <c r="F28" i="4" s="1"/>
  <c r="H28" i="4" s="1"/>
  <c r="M35" i="2"/>
</calcChain>
</file>

<file path=xl/sharedStrings.xml><?xml version="1.0" encoding="utf-8"?>
<sst xmlns="http://schemas.openxmlformats.org/spreadsheetml/2006/main" count="410" uniqueCount="281">
  <si>
    <t xml:space="preserve">SISTEMA DE COSTOS POR PROCESO </t>
  </si>
  <si>
    <t xml:space="preserve">INFORME DE PRODUCCION </t>
  </si>
  <si>
    <t>DPTO "A"</t>
  </si>
  <si>
    <t>DPTO "B"</t>
  </si>
  <si>
    <t>Unidades Equivalentes</t>
  </si>
  <si>
    <t xml:space="preserve">FLUJO DE UNIDADES </t>
  </si>
  <si>
    <t>Total unidades</t>
  </si>
  <si>
    <t xml:space="preserve">Materia prima directa </t>
  </si>
  <si>
    <t xml:space="preserve">Costos de conversion </t>
  </si>
  <si>
    <t>Costos anteriores</t>
  </si>
  <si>
    <t xml:space="preserve">Inventario inicial  producc proceso </t>
  </si>
  <si>
    <t>(+)Unidades agregadas en el período</t>
  </si>
  <si>
    <t>(+)Tansferidas del dpto anterior</t>
  </si>
  <si>
    <t>Unidades a Contabilizar</t>
  </si>
  <si>
    <t>Unidades   transferidas a "B"</t>
  </si>
  <si>
    <t xml:space="preserve">Unidades transferidas a Inv PT </t>
  </si>
  <si>
    <t xml:space="preserve">Unidades del Inv. Final producc proceso </t>
  </si>
  <si>
    <t xml:space="preserve">Unidades dañadas normales </t>
  </si>
  <si>
    <t>Unidades dañadas  Anormales</t>
  </si>
  <si>
    <t xml:space="preserve">Unidades Contabilizadas </t>
  </si>
  <si>
    <t xml:space="preserve">Unidades Equivalentes totales </t>
  </si>
  <si>
    <t xml:space="preserve">COSTOS </t>
  </si>
  <si>
    <t xml:space="preserve">Costos Totales </t>
  </si>
  <si>
    <t xml:space="preserve">Materia Prima Directa </t>
  </si>
  <si>
    <t>Costos de Conversión</t>
  </si>
  <si>
    <t xml:space="preserve">Costos anteriores </t>
  </si>
  <si>
    <t>Costos del inv. inicial  producc proceso</t>
  </si>
  <si>
    <t xml:space="preserve">Costos Agregados en este período </t>
  </si>
  <si>
    <t xml:space="preserve">Costos Agregados en este departamento </t>
  </si>
  <si>
    <t xml:space="preserve">Costos a contabilizar </t>
  </si>
  <si>
    <t xml:space="preserve">Costos  a Contabilizar </t>
  </si>
  <si>
    <t xml:space="preserve">Unidades Equivalentes </t>
  </si>
  <si>
    <t xml:space="preserve">Unidades equivalentes </t>
  </si>
  <si>
    <t>Costo unitario equivalente</t>
  </si>
  <si>
    <t xml:space="preserve">Asignación de costos : </t>
  </si>
  <si>
    <t>Asignación de costos :</t>
  </si>
  <si>
    <t xml:space="preserve">Unidades termiandas al INV de PT </t>
  </si>
  <si>
    <t>Deterioro normal  ( costo unit equiv X 3000)</t>
  </si>
  <si>
    <t xml:space="preserve">Deterioro normal de la unidades </t>
  </si>
  <si>
    <t xml:space="preserve">Costo del inv. final productos en proceso </t>
  </si>
  <si>
    <t xml:space="preserve">Unidades del Ivn final PP </t>
  </si>
  <si>
    <t>Deterioro anormal (cost unit equiv X 1000)</t>
  </si>
  <si>
    <t xml:space="preserve">Deterioro anormal </t>
  </si>
  <si>
    <t xml:space="preserve">Costos contabilizados </t>
  </si>
  <si>
    <t xml:space="preserve">Total costos contabilizados </t>
  </si>
  <si>
    <t xml:space="preserve">UNIDADES DAÑADAS </t>
  </si>
  <si>
    <t xml:space="preserve">:” Unidades que no cumplen con los estándares de producción y que se venden por su valor residual o se descartan. Cuando se encuentran unidades dañadas, éstas se sacan de la producción y no se realiza ningún trabajo adicional en ellas.” </t>
  </si>
  <si>
    <t xml:space="preserve">Horngren (2014), menciona que hay unidades defectuosa normales y anormales; la diferencia básica, es que las primeras son inherentes a un proceso de producción eficiente y las otras no los son, es decir, un proceso de producción por más eficiente que se considere, siempre incluirá en sus resultados producción defectuosa normal, que no se pueden evitar, no obstante la producción defectuosa anormal es evitable y controlable. </t>
  </si>
  <si>
    <t>Departamento 1</t>
  </si>
  <si>
    <t>Departamento 2</t>
  </si>
  <si>
    <t xml:space="preserve">UNIDADES </t>
  </si>
  <si>
    <t>INV INICIAL</t>
  </si>
  <si>
    <t xml:space="preserve">GRADOS DE AVANCE: </t>
  </si>
  <si>
    <t>MPD 100%; CC 75%</t>
  </si>
  <si>
    <t>MPD 100%; CC 25%</t>
  </si>
  <si>
    <t xml:space="preserve">UNID.INICIADAS EN EL PROCESO </t>
  </si>
  <si>
    <t>UNID.RECIBIDAS DEL DPTO ANTERIOR</t>
  </si>
  <si>
    <t>UNID TRANSFERIDAS A PT</t>
  </si>
  <si>
    <t xml:space="preserve">UNIDADES DEL INV FINAL </t>
  </si>
  <si>
    <t xml:space="preserve">GRADOS DE AVANCE </t>
  </si>
  <si>
    <t>MPD 100%; CC 40%</t>
  </si>
  <si>
    <t>MPD 100%; CC60%</t>
  </si>
  <si>
    <t xml:space="preserve">UNIDADES DAÑADAS : </t>
  </si>
  <si>
    <t xml:space="preserve">Normales </t>
  </si>
  <si>
    <t xml:space="preserve">Anormales </t>
  </si>
  <si>
    <t xml:space="preserve">COSTOS: </t>
  </si>
  <si>
    <t>Del departamento anterior</t>
  </si>
  <si>
    <t>cero</t>
  </si>
  <si>
    <t>USD 21 300</t>
  </si>
  <si>
    <t xml:space="preserve">Del inventario inicial de Producción en proceso </t>
  </si>
  <si>
    <t>Materia prima directa</t>
  </si>
  <si>
    <t>USD 9000</t>
  </si>
  <si>
    <t>USD 25000</t>
  </si>
  <si>
    <t xml:space="preserve">Costos de conversión </t>
  </si>
  <si>
    <t>USD 16360</t>
  </si>
  <si>
    <t>USD 73 560</t>
  </si>
  <si>
    <t xml:space="preserve">Agregados en el período </t>
  </si>
  <si>
    <t>USD 75000</t>
  </si>
  <si>
    <t>USD50000</t>
  </si>
  <si>
    <t>USD 125000</t>
  </si>
  <si>
    <t>USD240000</t>
  </si>
  <si>
    <t>COSTOS  CONJUNTOS</t>
  </si>
  <si>
    <t>“Costos conjuntos: son aquellos costos de un proceso de producción que generan diversos productos de manera simultánea. Considere la destilación de carbón, la cual da lugar, al coque, el gas natural y otros productos</t>
  </si>
  <si>
    <t>El punto de separación: es la coyuntura en un proceso de producción en la que dos o más productos se vuelven identificables por separado.
Los costos separables son todos los costos —manufactura, marketing, distribución, etcétera— en los cuales se incurre más allá del punto de separación, y que son aplicables a cada uno de los productos específicos identificados en el punto de separación.”</t>
  </si>
  <si>
    <t xml:space="preserve">EJEMPLO </t>
  </si>
  <si>
    <t xml:space="preserve">Ejemplo: La empresa de refinación de petróleo “Refimax”, produce tres productos: gasolina extra, combustible para avión y parafinas. De 820000 galones de petróleo se obtuvieron: 250 000 galones de gasolina extra; 360 000 galones de combustible para aviones y 210000 galones de parafinas.
Adicionalmente se conoce los siguientes datos de sus costos: </t>
  </si>
  <si>
    <t xml:space="preserve">Proceso </t>
  </si>
  <si>
    <t xml:space="preserve">Productos </t>
  </si>
  <si>
    <t xml:space="preserve">Gasolina </t>
  </si>
  <si>
    <t>Combustible avión</t>
  </si>
  <si>
    <t xml:space="preserve">Parafinas </t>
  </si>
  <si>
    <t>COSTOS   producción</t>
  </si>
  <si>
    <t xml:space="preserve">costos conjuntos </t>
  </si>
  <si>
    <t xml:space="preserve">ASIGNACION DE LOS CONSTO CONJUNTOS </t>
  </si>
  <si>
    <t xml:space="preserve">METODO DE UNIDADES PRODUCIDAS </t>
  </si>
  <si>
    <t xml:space="preserve">VALOR DE MERCADO EN EL PUNTO DE SEPARACION </t>
  </si>
  <si>
    <t xml:space="preserve">METODO DEL VALOR NETO REALIZABLE </t>
  </si>
  <si>
    <t xml:space="preserve">METODO DE UNDIDADES PRODUCIDAS </t>
  </si>
  <si>
    <t xml:space="preserve">G GASOLINA </t>
  </si>
  <si>
    <t>GASOLINA AVION</t>
  </si>
  <si>
    <t>PARAFINAS</t>
  </si>
  <si>
    <t>X 186000 =</t>
  </si>
  <si>
    <t>Ejemplo : la empresa procesadora de cacao, “FABRICACO”, presenta los siguientes datos de sus producción. 
De 100 toneladas de cacao, se obtienen: 55 toneladas de manteca de cacao; 30 toneladas de polvo de cacao y 15 toneladas de licor de caco (pasta densa). Si se considera que el valor de mercado de cada tonelada,  respectivamente es USD 7000, USD 6000 y USD 3000 respectivamente.  Además se conoce que los costos conjuntos de procesar el cacao hasta el punto de separación son USD 350 000</t>
  </si>
  <si>
    <t xml:space="preserve">Costo de produccion adicional </t>
  </si>
  <si>
    <t xml:space="preserve">Producto </t>
  </si>
  <si>
    <t xml:space="preserve">Costo asignado </t>
  </si>
  <si>
    <t xml:space="preserve">Costo de producción adicional </t>
  </si>
  <si>
    <t xml:space="preserve">Manteca de cacao </t>
  </si>
  <si>
    <t xml:space="preserve">Polvo de cacao </t>
  </si>
  <si>
    <t xml:space="preserve">Licor de cacao </t>
  </si>
  <si>
    <t xml:space="preserve">Total </t>
  </si>
  <si>
    <t xml:space="preserve">metodo del valor neto realizable </t>
  </si>
  <si>
    <t xml:space="preserve">Precio hipotético de mercado </t>
  </si>
  <si>
    <t xml:space="preserve">Costos adicionales de fabricación  mas gastos de venta </t>
  </si>
  <si>
    <t>USD 8500</t>
  </si>
  <si>
    <t>USD90000+ USD 15000</t>
  </si>
  <si>
    <t>Polvo de cacao</t>
  </si>
  <si>
    <t>USD 7000</t>
  </si>
  <si>
    <t>USD 65000 +USD 5000</t>
  </si>
  <si>
    <t>USD 5500</t>
  </si>
  <si>
    <t>USD 34 000 +USD 8000</t>
  </si>
  <si>
    <t xml:space="preserve">TOTAL </t>
  </si>
  <si>
    <t xml:space="preserve">DATOS </t>
  </si>
  <si>
    <t>La inspección se la realizará en el departamento B cuando la producción se encuentra l 40%</t>
  </si>
  <si>
    <t>Costos de las unidades transferidas a B</t>
  </si>
  <si>
    <t>Costos conjuntos  80000</t>
  </si>
  <si>
    <t xml:space="preserve">Coque </t>
  </si>
  <si>
    <t xml:space="preserve">gas natural </t>
  </si>
  <si>
    <t xml:space="preserve">otros productos </t>
  </si>
  <si>
    <t xml:space="preserve">Galones </t>
  </si>
  <si>
    <t xml:space="preserve">total </t>
  </si>
  <si>
    <t xml:space="preserve">Partipación </t>
  </si>
  <si>
    <t xml:space="preserve">Constos conjuntos </t>
  </si>
  <si>
    <t xml:space="preserve">Asignación </t>
  </si>
  <si>
    <t xml:space="preserve">Costos propios </t>
  </si>
  <si>
    <t xml:space="preserve">Total costo de producción </t>
  </si>
  <si>
    <t xml:space="preserve">Toneladas </t>
  </si>
  <si>
    <t xml:space="preserve">Valor de mercado/ tonelada </t>
  </si>
  <si>
    <t xml:space="preserve">Total de V mercado </t>
  </si>
  <si>
    <t xml:space="preserve">% participacion </t>
  </si>
  <si>
    <t xml:space="preserve">Costo conjunto </t>
  </si>
  <si>
    <t>Costo propio</t>
  </si>
  <si>
    <t>Costo total prod</t>
  </si>
  <si>
    <t>VNR</t>
  </si>
  <si>
    <t xml:space="preserve">Valor hipotetico </t>
  </si>
  <si>
    <t xml:space="preserve">Total del V hipotetico de mercado </t>
  </si>
  <si>
    <t>Costos necesarios para terminar de producir +  los gastos de ventas</t>
  </si>
  <si>
    <t xml:space="preserve">Precio estimado de venta -gastos de venta y costos necesarios para producirlos </t>
  </si>
  <si>
    <t>% participación</t>
  </si>
  <si>
    <t xml:space="preserve">costo conjunto </t>
  </si>
  <si>
    <t xml:space="preserve">Costo adicional </t>
  </si>
  <si>
    <t xml:space="preserve">Costo total de produccion </t>
  </si>
  <si>
    <t xml:space="preserve">Descripción </t>
  </si>
  <si>
    <t xml:space="preserve">Departamento uno </t>
  </si>
  <si>
    <t xml:space="preserve">Departamento dos </t>
  </si>
  <si>
    <t xml:space="preserve">Unidades </t>
  </si>
  <si>
    <t xml:space="preserve">Inv inicial de PP </t>
  </si>
  <si>
    <t>10 000</t>
  </si>
  <si>
    <t>Grado de avance MPD</t>
  </si>
  <si>
    <t>Grado de avance CC</t>
  </si>
  <si>
    <t xml:space="preserve">Unidades iniciadas en el proceso </t>
  </si>
  <si>
    <t xml:space="preserve">Unidades transferidas al departamento dos </t>
  </si>
  <si>
    <t>Unidades transferidas al Inv de PT</t>
  </si>
  <si>
    <t>45 000</t>
  </si>
  <si>
    <t>Unidades del Inv final PP</t>
  </si>
  <si>
    <t>Costos:</t>
  </si>
  <si>
    <t xml:space="preserve">Del inventario inicial </t>
  </si>
  <si>
    <t xml:space="preserve">Del departamento anterior </t>
  </si>
  <si>
    <t>USD 40000</t>
  </si>
  <si>
    <t>MPD</t>
  </si>
  <si>
    <t>USD 15000</t>
  </si>
  <si>
    <t>USD 30 000</t>
  </si>
  <si>
    <t>CC</t>
  </si>
  <si>
    <t>USD 37000</t>
  </si>
  <si>
    <t xml:space="preserve">De los agregados en el período </t>
  </si>
  <si>
    <t xml:space="preserve">USD 80000 </t>
  </si>
  <si>
    <t>USD 50000</t>
  </si>
  <si>
    <t>USD 160000</t>
  </si>
  <si>
    <t>USD 110000</t>
  </si>
  <si>
    <t>METODO PEPS</t>
  </si>
  <si>
    <t xml:space="preserve">Unidades Transferidas al siguiente departamento </t>
  </si>
  <si>
    <t xml:space="preserve">       del inventario inicial</t>
  </si>
  <si>
    <t xml:space="preserve">      de las unidades iniciadas en el período </t>
  </si>
  <si>
    <t xml:space="preserve">Unidades del Inventario final </t>
  </si>
  <si>
    <t xml:space="preserve">Asignación de costos: </t>
  </si>
  <si>
    <t>Costo del inventario inicial</t>
  </si>
  <si>
    <t xml:space="preserve">Costos agregados al inventario inicial </t>
  </si>
  <si>
    <t xml:space="preserve"> $                       -   </t>
  </si>
  <si>
    <t xml:space="preserve">Costo total del Inventario inicial terminado </t>
  </si>
  <si>
    <t xml:space="preserve">Costo de las unidades iniciadas y terminadas en el período </t>
  </si>
  <si>
    <t xml:space="preserve">Costo del Inventario final </t>
  </si>
  <si>
    <t xml:space="preserve">METODO PEPS </t>
  </si>
  <si>
    <t xml:space="preserve">Inventario inicial  produc. proceso </t>
  </si>
  <si>
    <t>(+)Transferidas del dpto. anterior</t>
  </si>
  <si>
    <t xml:space="preserve">Unidades transferidas al inv. PT </t>
  </si>
  <si>
    <t xml:space="preserve">   Del inventario inicial </t>
  </si>
  <si>
    <t xml:space="preserve">    De las transferidas del dpto. anterior</t>
  </si>
  <si>
    <t>Unidades del Inv. Final de PP</t>
  </si>
  <si>
    <t>Costos del inv. inicial  produc. proceso</t>
  </si>
  <si>
    <t xml:space="preserve">Primeras en entrar, primeras en salir </t>
  </si>
  <si>
    <t xml:space="preserve">compra </t>
  </si>
  <si>
    <t xml:space="preserve"># unidades </t>
  </si>
  <si>
    <t xml:space="preserve">C unitario </t>
  </si>
  <si>
    <t xml:space="preserve">C total </t>
  </si>
  <si>
    <t>venta</t>
  </si>
  <si>
    <t xml:space="preserve">venta </t>
  </si>
  <si>
    <t>600 unidades</t>
  </si>
  <si>
    <t>Costo de ventas</t>
  </si>
  <si>
    <t>100% -100%</t>
  </si>
  <si>
    <t>100%-30%</t>
  </si>
  <si>
    <t>10000 unid</t>
  </si>
  <si>
    <t>34000 unid</t>
  </si>
  <si>
    <t>Polimeni (1997), menciona: “Los costos estándar son aquellos que esperan lograrse en determinado proceso de producción en condiciones normales. El costo estándar, se relaciona con el costo por unidad  y cumple básicamente el mismo propósito de un presupuesto. Los costos estándar no reemplazan los costos reales en un sistema de acumulación de costos. Por el contrario, se acumulan los costos estándares y los costos.</t>
  </si>
  <si>
    <t xml:space="preserve">HOJA DE ESPICIFICACIONES ESTANDAR </t>
  </si>
  <si>
    <t>Elemento del Costo</t>
  </si>
  <si>
    <t>Cantidad Estándar (Q)</t>
  </si>
  <si>
    <t>Precio/Tasa Estándar (P)</t>
  </si>
  <si>
    <t>Costo Estándar Unitario</t>
  </si>
  <si>
    <t>Q</t>
  </si>
  <si>
    <t>P</t>
  </si>
  <si>
    <t>Q  X  P</t>
  </si>
  <si>
    <t>Mano de Obra Directa</t>
  </si>
  <si>
    <t xml:space="preserve">Horas de MOD </t>
  </si>
  <si>
    <t>Tasa MOD</t>
  </si>
  <si>
    <t>H x T</t>
  </si>
  <si>
    <t>CIF Variables</t>
  </si>
  <si>
    <t>Base de asignación</t>
  </si>
  <si>
    <t xml:space="preserve">Tasa de asignación </t>
  </si>
  <si>
    <t>B xT</t>
  </si>
  <si>
    <t>CIF Fijos</t>
  </si>
  <si>
    <t>COSTO ESTÁNDAR TOTAL</t>
  </si>
  <si>
    <t xml:space="preserve">Costo unitario </t>
  </si>
  <si>
    <t>Producto</t>
  </si>
  <si>
    <t>Unidad de medida</t>
  </si>
  <si>
    <t>Cantidad anterior</t>
  </si>
  <si>
    <t>Aumento</t>
  </si>
  <si>
    <t>Disminución</t>
  </si>
  <si>
    <t>Nueva cantidad</t>
  </si>
  <si>
    <t>PVC rígido</t>
  </si>
  <si>
    <t>Kilo</t>
  </si>
  <si>
    <t>Precio anterior</t>
  </si>
  <si>
    <t>Nuevo precio</t>
  </si>
  <si>
    <t>La empresa eléctrica “San Benito”, fabrica pupitres metálicos unipersonales. Actualmente, para elaborar un pupitre se requieren las siguientes actividades:</t>
  </si>
  <si>
    <t>Corte y doblado: 2,5 horas</t>
  </si>
  <si>
    <t>Soldadura y pintura: 3 horas</t>
  </si>
  <si>
    <t>Terminado: 2  horas.</t>
  </si>
  <si>
    <t>Los salarios por hora de un obrero en cada uno de los departamentos es:</t>
  </si>
  <si>
    <t>Cortado y doblado : USD 2,70 por hora</t>
  </si>
  <si>
    <t>Soldadura y pintura : USD 3,45 por hora</t>
  </si>
  <si>
    <t>Terminado: USD 2,45 por hora</t>
  </si>
  <si>
    <t xml:space="preserve"> Por  tanto la hoja de especificación será la siguiente:</t>
  </si>
  <si>
    <r>
      <t>HOJA DE ESPECIFICACIONES ESTANDAR _ AÑO 202X</t>
    </r>
    <r>
      <rPr>
        <sz val="11"/>
        <color rgb="FF000000"/>
        <rFont val="Calibri"/>
        <family val="2"/>
      </rPr>
      <t> </t>
    </r>
  </si>
  <si>
    <t xml:space="preserve">PRDOUCTO </t>
  </si>
  <si>
    <t xml:space="preserve">pupitre </t>
  </si>
  <si>
    <t>UNIDAD DE MEDIDA :  </t>
  </si>
  <si>
    <t xml:space="preserve">UNIDAD </t>
  </si>
  <si>
    <r>
      <t>MANO DE OBRAD DIRECTA</t>
    </r>
    <r>
      <rPr>
        <sz val="11"/>
        <color rgb="FF000000"/>
        <rFont val="Calibri"/>
        <family val="2"/>
      </rPr>
      <t> </t>
    </r>
  </si>
  <si>
    <t xml:space="preserve">ACTIVIDAD </t>
  </si>
  <si>
    <t xml:space="preserve">U  MEDIDA </t>
  </si>
  <si>
    <t xml:space="preserve">CANTIDAD ESTANDAR </t>
  </si>
  <si>
    <t xml:space="preserve">PRECIO ESTANDAR </t>
  </si>
  <si>
    <t>IMPORTE ESTANDAR</t>
  </si>
  <si>
    <t xml:space="preserve">Corte y doblado </t>
  </si>
  <si>
    <t>Horas</t>
  </si>
  <si>
    <t xml:space="preserve">Soldadura y pintura </t>
  </si>
  <si>
    <t>Terminado</t>
  </si>
  <si>
    <t>TOTAL COSTO ESTANDAR</t>
  </si>
  <si>
    <t xml:space="preserve">costos </t>
  </si>
  <si>
    <t xml:space="preserve">c fijos </t>
  </si>
  <si>
    <t xml:space="preserve">c varaibles </t>
  </si>
  <si>
    <t xml:space="preserve">produccio </t>
  </si>
  <si>
    <t xml:space="preserve">c total </t>
  </si>
  <si>
    <t>precio de venta</t>
  </si>
  <si>
    <t xml:space="preserve">Utilidad </t>
  </si>
  <si>
    <t>MOD</t>
  </si>
  <si>
    <t xml:space="preserve">CIF </t>
  </si>
  <si>
    <t>MOI</t>
  </si>
  <si>
    <t>MPI</t>
  </si>
  <si>
    <t xml:space="preserve">CARGA FABRIL </t>
  </si>
  <si>
    <t>mpd</t>
  </si>
  <si>
    <t xml:space="preserve">C estándar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</si>
</sst>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8" formatCode="&quot;$&quot;#,##0.00;[Red]&quot;$&quot;\-#,##0.00"/>
    <numFmt numFmtId="44" formatCode="_ &quot;$&quot;* #,##0.00_ ;_ &quot;$&quot;* \-#,##0.00_ ;_ &quot;$&quot;* &quot;-&quot;??_ ;_ @_ "/>
    <numFmt numFmtId="43" formatCode="_ * #,##0.00_ ;_ * \-#,##0.00_ ;_ * &quot;-&quot;??_ ;_ @_ "/>
    <numFmt numFmtId="164" formatCode="_ * #,##0_ ;_ * \-#,##0_ ;_ * &quot;-&quot;??_ ;_ @_ "/>
    <numFmt numFmtId="165" formatCode="_ &quot;$&quot;* #,##0_ ;_ &quot;$&quot;* \-#,##0_ ;_ &quot;$&quot;* &quot;-&quot;??_ ;_ @_ "/>
  </numFmts>
  <fonts count="42"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b/>
      <sz val="12"/>
      <color theme="1"/>
      <name val="Aptos Narrow"/>
      <family val="2"/>
      <scheme val="minor"/>
    </font>
    <font>
      <sz val="11"/>
      <name val="Aptos Narrow"/>
      <family val="2"/>
      <scheme val="minor"/>
    </font>
    <font>
      <sz val="8"/>
      <color theme="1"/>
      <name val="Aptos Narrow"/>
      <family val="2"/>
      <scheme val="minor"/>
    </font>
    <font>
      <sz val="12"/>
      <color theme="1"/>
      <name val="Aptos Narrow"/>
      <family val="2"/>
      <scheme val="minor"/>
    </font>
    <font>
      <sz val="14"/>
      <color theme="1"/>
      <name val="Aptos Narrow"/>
      <family val="2"/>
      <scheme val="minor"/>
    </font>
    <font>
      <sz val="16"/>
      <color theme="1"/>
      <name val="Aptos Narrow"/>
      <family val="2"/>
      <scheme val="minor"/>
    </font>
    <font>
      <sz val="11"/>
      <color theme="1"/>
      <name val="Cambria"/>
      <family val="1"/>
    </font>
    <font>
      <sz val="11"/>
      <color rgb="FF000000"/>
      <name val="Cambria"/>
      <family val="1"/>
    </font>
    <font>
      <sz val="9"/>
      <color theme="1"/>
      <name val="Cambria"/>
      <family val="1"/>
    </font>
    <font>
      <sz val="11"/>
      <color rgb="FF000000"/>
      <name val="Aptos Narrow"/>
      <family val="2"/>
    </font>
    <font>
      <b/>
      <sz val="9"/>
      <color rgb="FFFF0000"/>
      <name val="Cambria"/>
      <family val="1"/>
    </font>
    <font>
      <b/>
      <sz val="9"/>
      <color rgb="FF000000"/>
      <name val="Aptos Narrow"/>
      <family val="2"/>
    </font>
    <font>
      <sz val="9"/>
      <color rgb="FF000000"/>
      <name val="Aptos Narrow"/>
      <family val="2"/>
    </font>
    <font>
      <b/>
      <sz val="8"/>
      <color rgb="FF000000"/>
      <name val="Aptos Narrow"/>
      <family val="2"/>
    </font>
    <font>
      <sz val="8"/>
      <color rgb="FF000000"/>
      <name val="Aptos Narrow"/>
      <family val="2"/>
    </font>
    <font>
      <b/>
      <sz val="11"/>
      <color rgb="FFFF0000"/>
      <name val="Aptos Narrow"/>
      <family val="2"/>
      <scheme val="minor"/>
    </font>
    <font>
      <sz val="9"/>
      <color theme="0"/>
      <name val="Aptos Narrow"/>
      <family val="2"/>
    </font>
    <font>
      <sz val="11"/>
      <color theme="0"/>
      <name val="Cambria"/>
      <family val="1"/>
    </font>
    <font>
      <b/>
      <sz val="9"/>
      <color theme="0"/>
      <name val="Aptos Narrow"/>
      <family val="2"/>
    </font>
    <font>
      <sz val="8"/>
      <color theme="0"/>
      <name val="Aptos Narrow"/>
      <family val="2"/>
    </font>
    <font>
      <b/>
      <sz val="8"/>
      <color theme="0"/>
      <name val="Aptos Narrow"/>
      <family val="2"/>
    </font>
    <font>
      <sz val="9"/>
      <name val="Aptos Narrow"/>
      <family val="2"/>
    </font>
    <font>
      <b/>
      <i/>
      <sz val="9"/>
      <color rgb="FF000000"/>
      <name val="Aptos Narrow"/>
      <family val="2"/>
    </font>
    <font>
      <b/>
      <i/>
      <sz val="9"/>
      <name val="Aptos Narrow"/>
      <family val="2"/>
    </font>
    <font>
      <sz val="8"/>
      <name val="Aptos Narrow"/>
      <family val="2"/>
    </font>
    <font>
      <i/>
      <sz val="11"/>
      <color rgb="FF000000"/>
      <name val="Cambria"/>
      <family val="1"/>
    </font>
    <font>
      <b/>
      <sz val="11"/>
      <color rgb="FF000000"/>
      <name val="Aptos Narrow"/>
      <family val="2"/>
    </font>
    <font>
      <b/>
      <sz val="9"/>
      <color rgb="FF1F1F1F"/>
      <name val="Arial"/>
      <family val="2"/>
    </font>
    <font>
      <sz val="9"/>
      <color rgb="FF1F1F1F"/>
      <name val="Arial"/>
      <family val="2"/>
    </font>
    <font>
      <sz val="10"/>
      <color rgb="FF404040"/>
      <name val="Roboto Slab"/>
    </font>
    <font>
      <b/>
      <sz val="12"/>
      <color rgb="FF000000"/>
      <name val="Calibri"/>
      <family val="2"/>
    </font>
    <font>
      <sz val="11"/>
      <color rgb="FF000000"/>
      <name val="Calibri"/>
      <family val="2"/>
    </font>
    <font>
      <i/>
      <sz val="11"/>
      <color rgb="FF000000"/>
      <name val="Calibri"/>
      <family val="2"/>
    </font>
    <font>
      <b/>
      <sz val="11"/>
      <color rgb="FF000000"/>
      <name val="Calibri"/>
      <family val="2"/>
    </font>
    <font>
      <b/>
      <sz val="10"/>
      <color rgb="FF000000"/>
      <name val="Calibri"/>
      <family val="2"/>
    </font>
    <font>
      <sz val="10"/>
      <color rgb="FF000000"/>
      <name val="Calibri"/>
      <family val="2"/>
    </font>
    <font>
      <b/>
      <sz val="10"/>
      <name val="Roboto Slab"/>
    </font>
    <font>
      <sz val="10"/>
      <name val="Roboto Slab"/>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E1EFEC"/>
        <bgColor indexed="64"/>
      </patternFill>
    </fill>
    <fill>
      <patternFill patternType="solid">
        <fgColor rgb="FFE2EFDA"/>
        <bgColor indexed="64"/>
      </patternFill>
    </fill>
    <fill>
      <patternFill patternType="solid">
        <fgColor rgb="FFC6E0B4"/>
        <bgColor indexed="64"/>
      </patternFill>
    </fill>
  </fills>
  <borders count="58">
    <border>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double">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indexed="64"/>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rgb="FF000000"/>
      </right>
      <top/>
      <bottom style="medium">
        <color rgb="FF000000"/>
      </bottom>
      <diagonal/>
    </border>
    <border>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rgb="FFFFFFFF"/>
      </right>
      <top style="medium">
        <color rgb="FFFFFFFF"/>
      </top>
      <bottom style="medium">
        <color rgb="FFFFFFFF"/>
      </bottom>
      <diagonal/>
    </border>
    <border>
      <left/>
      <right/>
      <top style="medium">
        <color rgb="FFFFFFFF"/>
      </top>
      <bottom style="medium">
        <color rgb="FFFFFFFF"/>
      </bottom>
      <diagonal/>
    </border>
    <border>
      <left/>
      <right style="medium">
        <color rgb="FFFFFFFF"/>
      </right>
      <top/>
      <bottom style="medium">
        <color rgb="FFFFFFFF"/>
      </bottom>
      <diagonal/>
    </border>
    <border>
      <left/>
      <right/>
      <top/>
      <bottom style="medium">
        <color rgb="FFFFFFFF"/>
      </bottom>
      <diagonal/>
    </border>
    <border>
      <left style="medium">
        <color rgb="FFFFFFFF"/>
      </left>
      <right/>
      <top style="medium">
        <color rgb="FFFFFFFF"/>
      </top>
      <bottom style="medium">
        <color rgb="FFFFFFFF"/>
      </bottom>
      <diagonal/>
    </border>
    <border>
      <left style="medium">
        <color rgb="FFFFFFFF"/>
      </left>
      <right/>
      <top style="thick">
        <color rgb="FF76B8AB"/>
      </top>
      <bottom/>
      <diagonal/>
    </border>
    <border>
      <left/>
      <right/>
      <top style="thick">
        <color rgb="FF76B8AB"/>
      </top>
      <bottom/>
      <diagonal/>
    </border>
    <border>
      <left/>
      <right style="medium">
        <color rgb="FFFFFFFF"/>
      </right>
      <top style="thick">
        <color rgb="FF76B8AB"/>
      </top>
      <bottom/>
      <diagonal/>
    </border>
    <border>
      <left style="medium">
        <color rgb="FFFFFFFF"/>
      </left>
      <right/>
      <top/>
      <bottom/>
      <diagonal/>
    </border>
    <border>
      <left/>
      <right style="medium">
        <color rgb="FFFFFFFF"/>
      </right>
      <top/>
      <bottom/>
      <diagonal/>
    </border>
    <border>
      <left style="medium">
        <color rgb="FFFFFFFF"/>
      </left>
      <right style="medium">
        <color rgb="FFFFFFFF"/>
      </right>
      <top/>
      <bottom style="medium">
        <color rgb="FFFFFFFF"/>
      </bottom>
      <diagonal/>
    </border>
    <border>
      <left style="medium">
        <color rgb="FFFFFFFF"/>
      </left>
      <right style="medium">
        <color rgb="FFFFFFFF"/>
      </right>
      <top/>
      <bottom style="thick">
        <color rgb="FF76B8AB"/>
      </bottom>
      <diagonal/>
    </border>
    <border>
      <left style="medium">
        <color rgb="FFFFFFFF"/>
      </left>
      <right/>
      <top style="medium">
        <color rgb="FFFFFFFF"/>
      </top>
      <bottom style="thick">
        <color rgb="FF76B8AB"/>
      </bottom>
      <diagonal/>
    </border>
    <border>
      <left/>
      <right/>
      <top style="medium">
        <color rgb="FFFFFFFF"/>
      </top>
      <bottom style="thick">
        <color rgb="FF76B8AB"/>
      </bottom>
      <diagonal/>
    </border>
    <border>
      <left/>
      <right style="medium">
        <color rgb="FFFFFFFF"/>
      </right>
      <top style="medium">
        <color rgb="FFFFFFFF"/>
      </top>
      <bottom style="thick">
        <color rgb="FF76B8AB"/>
      </bottom>
      <diagonal/>
    </border>
    <border>
      <left/>
      <right style="medium">
        <color rgb="FFFFFFFF"/>
      </right>
      <top/>
      <bottom style="thick">
        <color rgb="FF76B8AB"/>
      </bottom>
      <diagonal/>
    </border>
    <border>
      <left style="medium">
        <color rgb="FFFFFFFF"/>
      </left>
      <right/>
      <top/>
      <bottom style="medium">
        <color rgb="FFFFFFFF"/>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317">
    <xf numFmtId="0" fontId="0" fillId="0" borderId="0" xfId="0"/>
    <xf numFmtId="0" fontId="4" fillId="2" borderId="0" xfId="0" applyFont="1" applyFill="1" applyAlignment="1">
      <alignment horizontal="left"/>
    </xf>
    <xf numFmtId="0" fontId="0" fillId="2" borderId="0" xfId="0" applyFill="1"/>
    <xf numFmtId="0" fontId="4" fillId="2" borderId="0" xfId="0" applyFont="1" applyFill="1"/>
    <xf numFmtId="0" fontId="3" fillId="2" borderId="1" xfId="0" applyFont="1" applyFill="1" applyBorder="1"/>
    <xf numFmtId="0" fontId="0" fillId="0" borderId="4" xfId="0" applyBorder="1" applyAlignment="1">
      <alignment horizontal="center"/>
    </xf>
    <xf numFmtId="0" fontId="0" fillId="0" borderId="5" xfId="0" applyBorder="1" applyAlignment="1">
      <alignment wrapText="1"/>
    </xf>
    <xf numFmtId="0" fontId="0" fillId="0" borderId="5" xfId="0" applyBorder="1" applyAlignment="1">
      <alignment horizontal="center" wrapText="1"/>
    </xf>
    <xf numFmtId="0" fontId="5" fillId="2" borderId="0" xfId="0" applyFont="1" applyFill="1"/>
    <xf numFmtId="0" fontId="5" fillId="2" borderId="8" xfId="0" applyFont="1" applyFill="1" applyBorder="1"/>
    <xf numFmtId="164" fontId="5" fillId="2" borderId="0" xfId="1" applyNumberFormat="1" applyFont="1" applyFill="1" applyBorder="1"/>
    <xf numFmtId="0" fontId="5" fillId="2" borderId="7" xfId="0" applyFont="1" applyFill="1" applyBorder="1" applyAlignment="1">
      <alignment horizontal="left"/>
    </xf>
    <xf numFmtId="0" fontId="5" fillId="2" borderId="0" xfId="0" applyFont="1" applyFill="1" applyAlignment="1">
      <alignment horizontal="left"/>
    </xf>
    <xf numFmtId="164" fontId="5" fillId="2" borderId="8" xfId="1" applyNumberFormat="1" applyFont="1" applyFill="1" applyBorder="1"/>
    <xf numFmtId="0" fontId="5" fillId="2" borderId="9" xfId="0" applyFont="1" applyFill="1" applyBorder="1"/>
    <xf numFmtId="0" fontId="5" fillId="2" borderId="10" xfId="0" applyFont="1" applyFill="1" applyBorder="1"/>
    <xf numFmtId="164" fontId="5" fillId="2" borderId="11" xfId="1" applyNumberFormat="1" applyFont="1" applyFill="1" applyBorder="1"/>
    <xf numFmtId="0" fontId="5" fillId="2" borderId="11" xfId="0" applyFont="1" applyFill="1" applyBorder="1"/>
    <xf numFmtId="0" fontId="5" fillId="2" borderId="12" xfId="0" applyFont="1" applyFill="1" applyBorder="1"/>
    <xf numFmtId="164" fontId="5" fillId="2" borderId="11" xfId="0" applyNumberFormat="1" applyFont="1" applyFill="1" applyBorder="1"/>
    <xf numFmtId="0" fontId="0" fillId="0" borderId="15" xfId="0" applyBorder="1"/>
    <xf numFmtId="0" fontId="0" fillId="0" borderId="15" xfId="0" applyBorder="1" applyAlignment="1">
      <alignment wrapText="1"/>
    </xf>
    <xf numFmtId="0" fontId="0" fillId="0" borderId="16" xfId="0" applyBorder="1" applyAlignment="1">
      <alignment wrapText="1"/>
    </xf>
    <xf numFmtId="0" fontId="0" fillId="0" borderId="1" xfId="0" applyBorder="1" applyAlignment="1">
      <alignment horizontal="center" wrapText="1"/>
    </xf>
    <xf numFmtId="0" fontId="0" fillId="0" borderId="18" xfId="0" applyBorder="1" applyAlignment="1">
      <alignment wrapText="1"/>
    </xf>
    <xf numFmtId="165" fontId="0" fillId="2" borderId="20" xfId="2" applyNumberFormat="1" applyFont="1" applyFill="1" applyBorder="1"/>
    <xf numFmtId="165" fontId="0" fillId="2" borderId="21" xfId="2" applyNumberFormat="1" applyFont="1" applyFill="1" applyBorder="1"/>
    <xf numFmtId="164" fontId="0" fillId="2" borderId="20" xfId="0" applyNumberFormat="1" applyFill="1" applyBorder="1"/>
    <xf numFmtId="164" fontId="0" fillId="2" borderId="21" xfId="0" applyNumberFormat="1" applyFill="1" applyBorder="1"/>
    <xf numFmtId="0" fontId="0" fillId="2" borderId="7" xfId="0" applyFill="1" applyBorder="1" applyAlignment="1">
      <alignment horizontal="left"/>
    </xf>
    <xf numFmtId="0" fontId="0" fillId="2" borderId="0" xfId="0" applyFill="1" applyAlignment="1">
      <alignment horizontal="left"/>
    </xf>
    <xf numFmtId="165" fontId="0" fillId="2" borderId="0" xfId="2" applyNumberFormat="1" applyFont="1" applyFill="1" applyBorder="1"/>
    <xf numFmtId="165" fontId="0" fillId="2" borderId="8" xfId="2" applyNumberFormat="1" applyFont="1" applyFill="1" applyBorder="1"/>
    <xf numFmtId="164" fontId="0" fillId="2" borderId="0" xfId="0" applyNumberFormat="1" applyFill="1"/>
    <xf numFmtId="0" fontId="0" fillId="2" borderId="8" xfId="0" applyFill="1" applyBorder="1"/>
    <xf numFmtId="165" fontId="0" fillId="2" borderId="0" xfId="0" applyNumberFormat="1" applyFill="1"/>
    <xf numFmtId="165" fontId="0" fillId="2" borderId="8" xfId="0" applyNumberFormat="1" applyFill="1" applyBorder="1"/>
    <xf numFmtId="164" fontId="0" fillId="2" borderId="8" xfId="0" applyNumberFormat="1" applyFill="1" applyBorder="1"/>
    <xf numFmtId="165" fontId="0" fillId="0" borderId="0" xfId="0" applyNumberFormat="1"/>
    <xf numFmtId="165" fontId="0" fillId="0" borderId="8" xfId="0" applyNumberFormat="1" applyBorder="1"/>
    <xf numFmtId="44" fontId="3" fillId="2" borderId="0" xfId="0" applyNumberFormat="1" applyFont="1" applyFill="1"/>
    <xf numFmtId="44" fontId="0" fillId="2" borderId="0" xfId="2" applyFont="1" applyFill="1" applyBorder="1"/>
    <xf numFmtId="44" fontId="0" fillId="0" borderId="0" xfId="0" applyNumberFormat="1"/>
    <xf numFmtId="0" fontId="6" fillId="2" borderId="0" xfId="0" applyFont="1" applyFill="1"/>
    <xf numFmtId="0" fontId="6" fillId="2" borderId="8" xfId="0" applyFont="1" applyFill="1" applyBorder="1"/>
    <xf numFmtId="44" fontId="0" fillId="2" borderId="0" xfId="0" applyNumberFormat="1" applyFill="1"/>
    <xf numFmtId="44" fontId="0" fillId="2" borderId="8" xfId="0" applyNumberFormat="1" applyFill="1" applyBorder="1"/>
    <xf numFmtId="44" fontId="3" fillId="2" borderId="22" xfId="2" applyFont="1" applyFill="1" applyBorder="1"/>
    <xf numFmtId="43" fontId="0" fillId="0" borderId="0" xfId="1" applyFont="1"/>
    <xf numFmtId="44" fontId="3" fillId="2" borderId="23" xfId="2" applyFont="1" applyFill="1" applyBorder="1"/>
    <xf numFmtId="0" fontId="0" fillId="0" borderId="7" xfId="0" applyBorder="1"/>
    <xf numFmtId="164" fontId="0" fillId="0" borderId="0" xfId="0" applyNumberFormat="1"/>
    <xf numFmtId="164" fontId="0" fillId="0" borderId="8" xfId="0" applyNumberFormat="1" applyBorder="1"/>
    <xf numFmtId="43" fontId="0" fillId="0" borderId="0" xfId="0" applyNumberFormat="1"/>
    <xf numFmtId="44" fontId="3" fillId="2" borderId="11" xfId="0" applyNumberFormat="1" applyFont="1" applyFill="1" applyBorder="1"/>
    <xf numFmtId="165" fontId="3" fillId="2" borderId="11" xfId="2" applyNumberFormat="1" applyFont="1" applyFill="1" applyBorder="1"/>
    <xf numFmtId="165" fontId="3" fillId="2" borderId="12" xfId="2" applyNumberFormat="1" applyFont="1" applyFill="1" applyBorder="1"/>
    <xf numFmtId="0" fontId="0" fillId="2" borderId="13" xfId="0" applyFill="1" applyBorder="1" applyAlignment="1">
      <alignment horizontal="left"/>
    </xf>
    <xf numFmtId="0" fontId="0" fillId="2" borderId="11" xfId="0" applyFill="1" applyBorder="1" applyAlignment="1">
      <alignment horizontal="left"/>
    </xf>
    <xf numFmtId="44" fontId="0" fillId="2" borderId="11" xfId="0" applyNumberFormat="1" applyFill="1" applyBorder="1"/>
    <xf numFmtId="44" fontId="0" fillId="2" borderId="12" xfId="0" applyNumberFormat="1" applyFill="1" applyBorder="1"/>
    <xf numFmtId="0" fontId="0" fillId="0" borderId="24" xfId="0" applyBorder="1"/>
    <xf numFmtId="0" fontId="12" fillId="0" borderId="1" xfId="0" applyFont="1" applyBorder="1" applyAlignment="1">
      <alignment vertical="center" wrapText="1"/>
    </xf>
    <xf numFmtId="0" fontId="12" fillId="0" borderId="25" xfId="0" applyFont="1" applyBorder="1" applyAlignment="1">
      <alignment vertical="center" wrapText="1"/>
    </xf>
    <xf numFmtId="0" fontId="12" fillId="0" borderId="23" xfId="0" applyFont="1" applyBorder="1" applyAlignment="1">
      <alignment vertical="center" wrapText="1"/>
    </xf>
    <xf numFmtId="0" fontId="12" fillId="0" borderId="12" xfId="0" applyFont="1" applyBorder="1" applyAlignment="1">
      <alignment vertical="center" wrapText="1"/>
    </xf>
    <xf numFmtId="0" fontId="12" fillId="0" borderId="26" xfId="0" applyFont="1" applyBorder="1" applyAlignment="1">
      <alignment vertical="center" wrapText="1"/>
    </xf>
    <xf numFmtId="0" fontId="12" fillId="0" borderId="8" xfId="0" applyFont="1" applyBorder="1" applyAlignment="1">
      <alignment vertical="center" wrapText="1"/>
    </xf>
    <xf numFmtId="0" fontId="13" fillId="0" borderId="1" xfId="0" applyFont="1" applyBorder="1" applyAlignment="1">
      <alignment vertical="center"/>
    </xf>
    <xf numFmtId="0" fontId="13" fillId="0" borderId="25" xfId="0" applyFont="1" applyBorder="1" applyAlignment="1">
      <alignment vertical="center"/>
    </xf>
    <xf numFmtId="0" fontId="13" fillId="0" borderId="23" xfId="0" applyFont="1" applyBorder="1" applyAlignment="1">
      <alignment horizontal="center" vertical="center"/>
    </xf>
    <xf numFmtId="0" fontId="13" fillId="0" borderId="12" xfId="0" applyFont="1" applyBorder="1" applyAlignment="1">
      <alignment vertical="center"/>
    </xf>
    <xf numFmtId="8" fontId="0" fillId="0" borderId="0" xfId="0" applyNumberFormat="1"/>
    <xf numFmtId="8" fontId="13" fillId="0" borderId="12" xfId="0" applyNumberFormat="1" applyFont="1" applyBorder="1" applyAlignment="1">
      <alignment vertical="center"/>
    </xf>
    <xf numFmtId="0" fontId="13" fillId="0" borderId="0" xfId="0" applyFont="1" applyAlignment="1">
      <alignment vertical="center"/>
    </xf>
    <xf numFmtId="0" fontId="0" fillId="0" borderId="9" xfId="0" applyBorder="1"/>
    <xf numFmtId="0" fontId="3" fillId="2" borderId="0" xfId="0" applyFont="1" applyFill="1"/>
    <xf numFmtId="0" fontId="3" fillId="2" borderId="0" xfId="0" applyFont="1" applyFill="1" applyAlignment="1">
      <alignment wrapText="1"/>
    </xf>
    <xf numFmtId="44" fontId="0" fillId="2" borderId="0" xfId="2" applyFont="1" applyFill="1"/>
    <xf numFmtId="165" fontId="0" fillId="2" borderId="0" xfId="2" applyNumberFormat="1" applyFont="1" applyFill="1" applyAlignment="1">
      <alignment wrapText="1"/>
    </xf>
    <xf numFmtId="165" fontId="0" fillId="2" borderId="0" xfId="2" applyNumberFormat="1" applyFont="1" applyFill="1"/>
    <xf numFmtId="0" fontId="11" fillId="0" borderId="0" xfId="0" applyFont="1" applyAlignment="1">
      <alignment horizontal="left" vertical="center" indent="10"/>
    </xf>
    <xf numFmtId="0" fontId="11" fillId="0" borderId="1" xfId="0" applyFont="1" applyBorder="1" applyAlignment="1">
      <alignment vertical="center" wrapText="1"/>
    </xf>
    <xf numFmtId="0" fontId="11" fillId="0" borderId="25" xfId="0" applyFont="1" applyBorder="1" applyAlignment="1">
      <alignment vertical="center" wrapText="1"/>
    </xf>
    <xf numFmtId="0" fontId="11" fillId="0" borderId="23" xfId="0" applyFont="1" applyBorder="1" applyAlignment="1">
      <alignment vertical="center" wrapText="1"/>
    </xf>
    <xf numFmtId="0" fontId="11" fillId="0" borderId="12" xfId="0" applyFont="1" applyBorder="1" applyAlignment="1">
      <alignment vertical="center" wrapText="1"/>
    </xf>
    <xf numFmtId="164" fontId="2" fillId="2" borderId="8" xfId="1" applyNumberFormat="1" applyFont="1" applyFill="1" applyBorder="1"/>
    <xf numFmtId="0" fontId="14" fillId="0" borderId="12" xfId="0" applyFont="1" applyBorder="1" applyAlignment="1">
      <alignment vertical="center" wrapText="1"/>
    </xf>
    <xf numFmtId="165" fontId="1" fillId="2" borderId="0" xfId="2" applyNumberFormat="1" applyFont="1" applyFill="1" applyBorder="1"/>
    <xf numFmtId="0" fontId="3" fillId="0" borderId="0" xfId="0" applyFont="1"/>
    <xf numFmtId="164" fontId="0" fillId="0" borderId="0" xfId="1" applyNumberFormat="1" applyFont="1"/>
    <xf numFmtId="0" fontId="0" fillId="0" borderId="0" xfId="0" applyAlignment="1">
      <alignment wrapText="1"/>
    </xf>
    <xf numFmtId="0" fontId="9" fillId="0" borderId="0" xfId="0" applyFont="1" applyAlignment="1">
      <alignment horizontal="left" vertical="center" wrapText="1"/>
    </xf>
    <xf numFmtId="0" fontId="9" fillId="0" borderId="0" xfId="0" applyFont="1" applyAlignment="1">
      <alignment horizontal="left" vertical="center"/>
    </xf>
    <xf numFmtId="0" fontId="7" fillId="0" borderId="0" xfId="0" applyFont="1" applyAlignment="1">
      <alignment horizontal="center" vertical="center" wrapText="1"/>
    </xf>
    <xf numFmtId="0" fontId="3" fillId="2" borderId="13" xfId="0" applyFont="1" applyFill="1" applyBorder="1" applyAlignment="1">
      <alignment horizontal="left"/>
    </xf>
    <xf numFmtId="0" fontId="3" fillId="2" borderId="11" xfId="0" applyFont="1" applyFill="1" applyBorder="1" applyAlignment="1">
      <alignment horizontal="left"/>
    </xf>
    <xf numFmtId="0" fontId="10" fillId="0" borderId="20" xfId="0" applyFont="1" applyBorder="1" applyAlignment="1">
      <alignment horizontal="left" vertical="center" wrapText="1"/>
    </xf>
    <xf numFmtId="0" fontId="10" fillId="0" borderId="0" xfId="0" applyFont="1" applyAlignment="1">
      <alignment horizontal="left" vertical="center" wrapText="1"/>
    </xf>
    <xf numFmtId="0" fontId="3" fillId="2" borderId="7" xfId="0" applyFont="1" applyFill="1" applyBorder="1" applyAlignment="1">
      <alignment horizontal="left"/>
    </xf>
    <xf numFmtId="0" fontId="3" fillId="2" borderId="0" xfId="0" applyFont="1" applyFill="1" applyAlignment="1">
      <alignment horizontal="left"/>
    </xf>
    <xf numFmtId="0" fontId="0" fillId="2" borderId="7" xfId="0" applyFill="1" applyBorder="1" applyAlignment="1">
      <alignment horizontal="left"/>
    </xf>
    <xf numFmtId="0" fontId="0" fillId="2" borderId="0" xfId="0" applyFill="1" applyAlignment="1">
      <alignment horizontal="left"/>
    </xf>
    <xf numFmtId="0" fontId="0" fillId="2" borderId="7" xfId="0" applyFill="1" applyBorder="1" applyAlignment="1">
      <alignment horizontal="center"/>
    </xf>
    <xf numFmtId="0" fontId="0" fillId="2" borderId="0" xfId="0" applyFill="1" applyAlignment="1">
      <alignment horizontal="center"/>
    </xf>
    <xf numFmtId="0" fontId="3" fillId="0" borderId="14" xfId="0" applyFont="1" applyBorder="1" applyAlignment="1">
      <alignment horizontal="center"/>
    </xf>
    <xf numFmtId="0" fontId="3" fillId="0" borderId="15" xfId="0" applyFont="1" applyBorder="1" applyAlignment="1">
      <alignment horizontal="center"/>
    </xf>
    <xf numFmtId="0" fontId="3" fillId="0" borderId="17" xfId="0" applyFont="1" applyBorder="1" applyAlignment="1">
      <alignment horizontal="center"/>
    </xf>
    <xf numFmtId="0" fontId="0" fillId="2" borderId="19" xfId="0" applyFill="1" applyBorder="1" applyAlignment="1">
      <alignment horizontal="left"/>
    </xf>
    <xf numFmtId="0" fontId="0" fillId="2" borderId="20" xfId="0" applyFill="1" applyBorder="1" applyAlignment="1">
      <alignment horizontal="left"/>
    </xf>
    <xf numFmtId="0" fontId="5" fillId="2" borderId="7" xfId="0" applyFont="1" applyFill="1" applyBorder="1" applyAlignment="1">
      <alignment horizontal="left"/>
    </xf>
    <xf numFmtId="0" fontId="5" fillId="2" borderId="0" xfId="0" applyFont="1" applyFill="1" applyAlignment="1">
      <alignment horizontal="left"/>
    </xf>
    <xf numFmtId="0" fontId="5" fillId="2" borderId="13" xfId="0" applyFont="1" applyFill="1" applyBorder="1" applyAlignment="1">
      <alignment horizontal="left"/>
    </xf>
    <xf numFmtId="0" fontId="5" fillId="2" borderId="11" xfId="0" applyFont="1" applyFill="1" applyBorder="1" applyAlignment="1">
      <alignment horizontal="left"/>
    </xf>
    <xf numFmtId="0" fontId="5" fillId="2" borderId="7" xfId="0" applyFont="1" applyFill="1" applyBorder="1" applyAlignment="1">
      <alignment horizontal="center"/>
    </xf>
    <xf numFmtId="0" fontId="5" fillId="2" borderId="0" xfId="0" applyFont="1" applyFill="1" applyAlignment="1">
      <alignment horizontal="center"/>
    </xf>
    <xf numFmtId="0" fontId="0" fillId="0" borderId="5" xfId="0" applyBorder="1" applyAlignment="1">
      <alignment horizontal="center"/>
    </xf>
    <xf numFmtId="0" fontId="0" fillId="0" borderId="6" xfId="0" applyBorder="1" applyAlignment="1">
      <alignment horizontal="center"/>
    </xf>
    <xf numFmtId="0" fontId="3" fillId="0" borderId="5" xfId="0" applyFont="1" applyBorder="1" applyAlignment="1">
      <alignment horizontal="center"/>
    </xf>
    <xf numFmtId="0" fontId="5" fillId="2" borderId="7" xfId="0" applyFont="1" applyFill="1" applyBorder="1" applyAlignment="1">
      <alignment horizontal="left" vertical="top"/>
    </xf>
    <xf numFmtId="0" fontId="5" fillId="2" borderId="0" xfId="0" applyFont="1" applyFill="1" applyAlignment="1">
      <alignment horizontal="left" vertical="top"/>
    </xf>
    <xf numFmtId="0" fontId="4" fillId="2" borderId="0" xfId="0" applyFont="1" applyFill="1" applyAlignment="1">
      <alignment horizontal="left"/>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8" fillId="0" borderId="0" xfId="0" applyFont="1" applyAlignment="1">
      <alignment horizontal="left" vertical="center" wrapText="1"/>
    </xf>
    <xf numFmtId="0" fontId="0" fillId="0" borderId="0" xfId="0" applyAlignment="1">
      <alignment horizontal="left" vertical="center" wrapText="1"/>
    </xf>
    <xf numFmtId="0" fontId="0" fillId="3" borderId="19" xfId="0" applyFill="1" applyBorder="1" applyAlignment="1">
      <alignment horizontal="center" vertical="center"/>
    </xf>
    <xf numFmtId="0" fontId="0" fillId="3" borderId="20" xfId="0" applyFill="1" applyBorder="1" applyAlignment="1">
      <alignment horizontal="center" vertical="center"/>
    </xf>
    <xf numFmtId="0" fontId="0" fillId="3" borderId="21" xfId="0" applyFill="1" applyBorder="1" applyAlignment="1">
      <alignment horizontal="center" vertical="center"/>
    </xf>
    <xf numFmtId="0" fontId="0" fillId="3" borderId="7" xfId="0" applyFill="1" applyBorder="1" applyAlignment="1">
      <alignment horizontal="center" vertical="center"/>
    </xf>
    <xf numFmtId="0" fontId="0" fillId="3" borderId="0" xfId="0" applyFill="1" applyAlignment="1">
      <alignment horizontal="center" vertical="center"/>
    </xf>
    <xf numFmtId="0" fontId="0" fillId="3" borderId="8" xfId="0" applyFill="1" applyBorder="1" applyAlignment="1">
      <alignment horizontal="center" vertical="center"/>
    </xf>
    <xf numFmtId="0" fontId="0" fillId="3" borderId="13" xfId="0" applyFill="1" applyBorder="1" applyAlignment="1">
      <alignment horizontal="center" vertical="center"/>
    </xf>
    <xf numFmtId="0" fontId="0" fillId="3" borderId="11" xfId="0" applyFill="1" applyBorder="1" applyAlignment="1">
      <alignment horizontal="center" vertical="center"/>
    </xf>
    <xf numFmtId="0" fontId="0" fillId="3" borderId="12" xfId="0" applyFill="1" applyBorder="1" applyAlignment="1">
      <alignment horizontal="center" vertical="center"/>
    </xf>
    <xf numFmtId="0" fontId="0" fillId="0" borderId="0" xfId="0" applyAlignment="1">
      <alignment horizontal="left" wrapText="1"/>
    </xf>
    <xf numFmtId="0" fontId="10" fillId="0" borderId="0" xfId="0" applyFont="1"/>
    <xf numFmtId="9" fontId="11" fillId="0" borderId="12" xfId="0" applyNumberFormat="1" applyFont="1" applyBorder="1" applyAlignment="1">
      <alignment vertical="center" wrapText="1"/>
    </xf>
    <xf numFmtId="0" fontId="16" fillId="4" borderId="20" xfId="0" applyFont="1" applyFill="1" applyBorder="1" applyAlignment="1">
      <alignment vertical="center"/>
    </xf>
    <xf numFmtId="0" fontId="16" fillId="4" borderId="21" xfId="0" applyFont="1" applyFill="1" applyBorder="1" applyAlignment="1">
      <alignment vertical="center"/>
    </xf>
    <xf numFmtId="0" fontId="15" fillId="4" borderId="1" xfId="0" applyFont="1" applyFill="1" applyBorder="1" applyAlignment="1">
      <alignment vertical="center"/>
    </xf>
    <xf numFmtId="0" fontId="16" fillId="0" borderId="12" xfId="0" applyFont="1" applyBorder="1" applyAlignment="1">
      <alignment vertical="center" wrapText="1"/>
    </xf>
    <xf numFmtId="0" fontId="16" fillId="0" borderId="12" xfId="0" applyFont="1" applyBorder="1" applyAlignment="1">
      <alignment horizontal="center" vertical="center" wrapText="1"/>
    </xf>
    <xf numFmtId="0" fontId="16" fillId="4" borderId="0" xfId="0" applyFont="1" applyFill="1" applyAlignment="1">
      <alignment vertical="center"/>
    </xf>
    <xf numFmtId="0" fontId="16" fillId="4" borderId="7" xfId="0" applyFont="1" applyFill="1" applyBorder="1" applyAlignment="1">
      <alignment vertical="center"/>
    </xf>
    <xf numFmtId="0" fontId="10" fillId="0" borderId="7" xfId="0" applyFont="1" applyBorder="1"/>
    <xf numFmtId="0" fontId="10" fillId="0" borderId="8" xfId="0" applyFont="1" applyBorder="1"/>
    <xf numFmtId="0" fontId="16" fillId="0" borderId="25" xfId="0" applyFont="1" applyBorder="1" applyAlignment="1">
      <alignment vertical="center"/>
    </xf>
    <xf numFmtId="0" fontId="16" fillId="0" borderId="25" xfId="0" applyFont="1" applyBorder="1" applyAlignment="1">
      <alignment vertical="center" wrapText="1"/>
    </xf>
    <xf numFmtId="0" fontId="15" fillId="4" borderId="19" xfId="0" applyFont="1" applyFill="1" applyBorder="1" applyAlignment="1">
      <alignment vertical="center"/>
    </xf>
    <xf numFmtId="0" fontId="15" fillId="4" borderId="20" xfId="0" applyFont="1" applyFill="1" applyBorder="1" applyAlignment="1">
      <alignment vertical="center"/>
    </xf>
    <xf numFmtId="0" fontId="15" fillId="4" borderId="7" xfId="0" applyFont="1" applyFill="1" applyBorder="1" applyAlignment="1">
      <alignment vertical="center"/>
    </xf>
    <xf numFmtId="0" fontId="15" fillId="4" borderId="13" xfId="0" applyFont="1" applyFill="1" applyBorder="1" applyAlignment="1">
      <alignment vertical="center"/>
    </xf>
    <xf numFmtId="0" fontId="15" fillId="4" borderId="11" xfId="0" applyFont="1" applyFill="1" applyBorder="1" applyAlignment="1">
      <alignment vertical="center"/>
    </xf>
    <xf numFmtId="0" fontId="15" fillId="4" borderId="12" xfId="0" applyFont="1" applyFill="1" applyBorder="1" applyAlignment="1">
      <alignment vertical="center"/>
    </xf>
    <xf numFmtId="0" fontId="16" fillId="0" borderId="27" xfId="0" applyFont="1" applyBorder="1" applyAlignment="1">
      <alignment horizontal="center" vertical="center"/>
    </xf>
    <xf numFmtId="0" fontId="16" fillId="0" borderId="28" xfId="0" applyFont="1" applyBorder="1" applyAlignment="1">
      <alignment horizontal="center" vertical="center"/>
    </xf>
    <xf numFmtId="0" fontId="16" fillId="0" borderId="29" xfId="0" applyFont="1" applyBorder="1" applyAlignment="1">
      <alignment horizontal="center" vertical="center"/>
    </xf>
    <xf numFmtId="0" fontId="16" fillId="0" borderId="30" xfId="0" applyFont="1" applyBorder="1" applyAlignment="1">
      <alignment horizontal="center" vertical="center"/>
    </xf>
    <xf numFmtId="0" fontId="16" fillId="0" borderId="25" xfId="0" applyFont="1" applyBorder="1" applyAlignment="1">
      <alignment horizontal="center" vertical="center"/>
    </xf>
    <xf numFmtId="0" fontId="15" fillId="0" borderId="27" xfId="0" applyFont="1" applyBorder="1" applyAlignment="1">
      <alignment horizontal="center" vertical="center"/>
    </xf>
    <xf numFmtId="0" fontId="15" fillId="0" borderId="25" xfId="0" applyFont="1" applyBorder="1" applyAlignment="1">
      <alignment horizontal="center" vertical="center"/>
    </xf>
    <xf numFmtId="0" fontId="16" fillId="4" borderId="7" xfId="0" applyFont="1" applyFill="1" applyBorder="1" applyAlignment="1">
      <alignment vertical="center"/>
    </xf>
    <xf numFmtId="0" fontId="16" fillId="4" borderId="19" xfId="0" applyFont="1" applyFill="1" applyBorder="1" applyAlignment="1">
      <alignment vertical="center"/>
    </xf>
    <xf numFmtId="0" fontId="16" fillId="4" borderId="20" xfId="0" applyFont="1" applyFill="1" applyBorder="1" applyAlignment="1">
      <alignment vertical="center"/>
    </xf>
    <xf numFmtId="0" fontId="16" fillId="4" borderId="0" xfId="0" applyFont="1" applyFill="1" applyBorder="1" applyAlignment="1">
      <alignment vertical="center"/>
    </xf>
    <xf numFmtId="0" fontId="16" fillId="4" borderId="13" xfId="0" applyFont="1" applyFill="1" applyBorder="1" applyAlignment="1">
      <alignment vertical="center"/>
    </xf>
    <xf numFmtId="0" fontId="16" fillId="4" borderId="11" xfId="0" applyFont="1" applyFill="1" applyBorder="1" applyAlignment="1">
      <alignment vertical="center"/>
    </xf>
    <xf numFmtId="0" fontId="16" fillId="4" borderId="7" xfId="0" applyFont="1" applyFill="1" applyBorder="1" applyAlignment="1">
      <alignment horizontal="center" vertical="center"/>
    </xf>
    <xf numFmtId="0" fontId="16" fillId="4" borderId="0" xfId="0" applyFont="1" applyFill="1" applyBorder="1" applyAlignment="1">
      <alignment horizontal="center" vertical="center"/>
    </xf>
    <xf numFmtId="0" fontId="15" fillId="4" borderId="0" xfId="0" applyFont="1" applyFill="1" applyBorder="1" applyAlignment="1">
      <alignment vertical="center"/>
    </xf>
    <xf numFmtId="0" fontId="16" fillId="4" borderId="7" xfId="0" applyFont="1" applyFill="1" applyBorder="1" applyAlignment="1">
      <alignment vertical="center" wrapText="1"/>
    </xf>
    <xf numFmtId="0" fontId="16" fillId="4" borderId="0" xfId="0" applyFont="1" applyFill="1" applyBorder="1" applyAlignment="1">
      <alignment vertical="center" wrapText="1"/>
    </xf>
    <xf numFmtId="0" fontId="17" fillId="4" borderId="20" xfId="0" applyFont="1" applyFill="1" applyBorder="1" applyAlignment="1">
      <alignment vertical="center"/>
    </xf>
    <xf numFmtId="0" fontId="18" fillId="4" borderId="20" xfId="0" applyFont="1" applyFill="1" applyBorder="1" applyAlignment="1">
      <alignment vertical="center"/>
    </xf>
    <xf numFmtId="0" fontId="18" fillId="4" borderId="21" xfId="0" applyFont="1" applyFill="1" applyBorder="1" applyAlignment="1">
      <alignment vertical="center"/>
    </xf>
    <xf numFmtId="0" fontId="18" fillId="4" borderId="0" xfId="0" applyFont="1" applyFill="1" applyAlignment="1">
      <alignment vertical="center"/>
    </xf>
    <xf numFmtId="0" fontId="17" fillId="4" borderId="1" xfId="0" applyFont="1" applyFill="1" applyBorder="1" applyAlignment="1">
      <alignment vertical="center"/>
    </xf>
    <xf numFmtId="0" fontId="18" fillId="0" borderId="25" xfId="0" applyFont="1" applyBorder="1" applyAlignment="1">
      <alignment horizontal="center" vertical="center"/>
    </xf>
    <xf numFmtId="0" fontId="18" fillId="0" borderId="8" xfId="0" applyFont="1" applyBorder="1" applyAlignment="1">
      <alignment vertical="center" wrapText="1"/>
    </xf>
    <xf numFmtId="0" fontId="18" fillId="0" borderId="8" xfId="0" applyFont="1" applyBorder="1" applyAlignment="1">
      <alignment horizontal="center" vertical="center" wrapText="1"/>
    </xf>
    <xf numFmtId="0" fontId="18" fillId="4" borderId="7" xfId="0" applyFont="1" applyFill="1" applyBorder="1" applyAlignment="1">
      <alignment vertical="center"/>
    </xf>
    <xf numFmtId="0" fontId="18" fillId="0" borderId="7" xfId="0" applyFont="1" applyBorder="1" applyAlignment="1">
      <alignment vertical="center"/>
    </xf>
    <xf numFmtId="0" fontId="18" fillId="0" borderId="8" xfId="0" applyFont="1" applyBorder="1" applyAlignment="1">
      <alignment vertical="center"/>
    </xf>
    <xf numFmtId="0" fontId="18" fillId="0" borderId="25" xfId="0" applyFont="1" applyBorder="1" applyAlignment="1">
      <alignment horizontal="center" vertical="center" wrapText="1"/>
    </xf>
    <xf numFmtId="0" fontId="18" fillId="0" borderId="25" xfId="0" applyFont="1" applyBorder="1" applyAlignment="1">
      <alignment vertical="center" wrapText="1"/>
    </xf>
    <xf numFmtId="0" fontId="17" fillId="4" borderId="19" xfId="0" applyFont="1" applyFill="1" applyBorder="1" applyAlignment="1">
      <alignment vertical="center"/>
    </xf>
    <xf numFmtId="0" fontId="17" fillId="4" borderId="20" xfId="0" applyFont="1" applyFill="1" applyBorder="1" applyAlignment="1">
      <alignment vertical="center"/>
    </xf>
    <xf numFmtId="0" fontId="17" fillId="4" borderId="7" xfId="0" applyFont="1" applyFill="1" applyBorder="1" applyAlignment="1">
      <alignment vertical="center"/>
    </xf>
    <xf numFmtId="0" fontId="17" fillId="4" borderId="13" xfId="0" applyFont="1" applyFill="1" applyBorder="1" applyAlignment="1">
      <alignment vertical="center"/>
    </xf>
    <xf numFmtId="0" fontId="17" fillId="4" borderId="11" xfId="0" applyFont="1" applyFill="1" applyBorder="1" applyAlignment="1">
      <alignment vertical="center"/>
    </xf>
    <xf numFmtId="0" fontId="18" fillId="0" borderId="27" xfId="0" applyFont="1" applyBorder="1" applyAlignment="1">
      <alignment horizontal="center" vertical="center"/>
    </xf>
    <xf numFmtId="0" fontId="18" fillId="0" borderId="28" xfId="0" applyFont="1" applyBorder="1" applyAlignment="1">
      <alignment horizontal="center" vertical="center"/>
    </xf>
    <xf numFmtId="0" fontId="18" fillId="0" borderId="29" xfId="0" applyFont="1" applyBorder="1" applyAlignment="1">
      <alignment horizontal="center" vertical="center"/>
    </xf>
    <xf numFmtId="0" fontId="17" fillId="0" borderId="27" xfId="0" applyFont="1" applyBorder="1" applyAlignment="1">
      <alignment horizontal="center" vertical="center"/>
    </xf>
    <xf numFmtId="0" fontId="17" fillId="0" borderId="25" xfId="0" applyFont="1" applyBorder="1" applyAlignment="1">
      <alignment horizontal="center" vertical="center"/>
    </xf>
    <xf numFmtId="0" fontId="18" fillId="4" borderId="19" xfId="0" applyFont="1" applyFill="1" applyBorder="1" applyAlignment="1">
      <alignment vertical="center"/>
    </xf>
    <xf numFmtId="0" fontId="18" fillId="4" borderId="20" xfId="0" applyFont="1" applyFill="1" applyBorder="1" applyAlignment="1">
      <alignment vertical="center"/>
    </xf>
    <xf numFmtId="0" fontId="18" fillId="4" borderId="7" xfId="0" applyFont="1" applyFill="1" applyBorder="1" applyAlignment="1">
      <alignment vertical="center"/>
    </xf>
    <xf numFmtId="0" fontId="18" fillId="4" borderId="0" xfId="0" applyFont="1" applyFill="1" applyBorder="1" applyAlignment="1">
      <alignment vertical="center"/>
    </xf>
    <xf numFmtId="0" fontId="18" fillId="0" borderId="7" xfId="0" applyFont="1" applyBorder="1" applyAlignment="1">
      <alignment horizontal="center" vertical="center"/>
    </xf>
    <xf numFmtId="0" fontId="18" fillId="0" borderId="0" xfId="0" applyFont="1" applyBorder="1" applyAlignment="1">
      <alignment horizontal="center" vertical="center"/>
    </xf>
    <xf numFmtId="0" fontId="18" fillId="4" borderId="13" xfId="0" applyFont="1" applyFill="1" applyBorder="1" applyAlignment="1">
      <alignment vertical="center"/>
    </xf>
    <xf numFmtId="0" fontId="18" fillId="4" borderId="11" xfId="0" applyFont="1" applyFill="1" applyBorder="1" applyAlignment="1">
      <alignment vertical="center"/>
    </xf>
    <xf numFmtId="0" fontId="18" fillId="4" borderId="7" xfId="0" applyFont="1" applyFill="1" applyBorder="1" applyAlignment="1">
      <alignment horizontal="center" vertical="center"/>
    </xf>
    <xf numFmtId="0" fontId="18" fillId="4" borderId="0" xfId="0" applyFont="1" applyFill="1" applyBorder="1" applyAlignment="1">
      <alignment horizontal="center" vertical="center"/>
    </xf>
    <xf numFmtId="0" fontId="17" fillId="4" borderId="0" xfId="0" applyFont="1" applyFill="1" applyBorder="1" applyAlignment="1">
      <alignment vertical="center"/>
    </xf>
    <xf numFmtId="0" fontId="18" fillId="4" borderId="7" xfId="0" applyFont="1" applyFill="1" applyBorder="1" applyAlignment="1">
      <alignment vertical="center" wrapText="1"/>
    </xf>
    <xf numFmtId="0" fontId="18" fillId="4" borderId="0" xfId="0" applyFont="1" applyFill="1" applyBorder="1" applyAlignment="1">
      <alignment vertical="center" wrapText="1"/>
    </xf>
    <xf numFmtId="44" fontId="0" fillId="0" borderId="0" xfId="2" applyFont="1"/>
    <xf numFmtId="43" fontId="19" fillId="0" borderId="0" xfId="0" applyNumberFormat="1" applyFont="1"/>
    <xf numFmtId="0" fontId="20" fillId="4" borderId="0" xfId="0" applyFont="1" applyFill="1" applyAlignment="1">
      <alignment vertical="center"/>
    </xf>
    <xf numFmtId="0" fontId="20" fillId="4" borderId="8" xfId="0" applyFont="1" applyFill="1" applyBorder="1" applyAlignment="1">
      <alignment vertical="center"/>
    </xf>
    <xf numFmtId="0" fontId="21" fillId="0" borderId="0" xfId="0" applyFont="1"/>
    <xf numFmtId="0" fontId="20" fillId="4" borderId="11" xfId="0" applyFont="1" applyFill="1" applyBorder="1" applyAlignment="1">
      <alignment vertical="center"/>
    </xf>
    <xf numFmtId="0" fontId="20" fillId="4" borderId="12" xfId="0" applyFont="1" applyFill="1" applyBorder="1" applyAlignment="1">
      <alignment vertical="center"/>
    </xf>
    <xf numFmtId="8" fontId="22" fillId="4" borderId="0" xfId="0" applyNumberFormat="1" applyFont="1" applyFill="1" applyAlignment="1">
      <alignment vertical="center"/>
    </xf>
    <xf numFmtId="8" fontId="20" fillId="4" borderId="11" xfId="0" applyNumberFormat="1" applyFont="1" applyFill="1" applyBorder="1" applyAlignment="1">
      <alignment vertical="center"/>
    </xf>
    <xf numFmtId="8" fontId="20" fillId="4" borderId="12" xfId="0" applyNumberFormat="1" applyFont="1" applyFill="1" applyBorder="1" applyAlignment="1">
      <alignment vertical="center"/>
    </xf>
    <xf numFmtId="0" fontId="23" fillId="4" borderId="20" xfId="0" applyFont="1" applyFill="1" applyBorder="1" applyAlignment="1">
      <alignment vertical="center"/>
    </xf>
    <xf numFmtId="0" fontId="23" fillId="4" borderId="21" xfId="0" applyFont="1" applyFill="1" applyBorder="1" applyAlignment="1">
      <alignment vertical="center"/>
    </xf>
    <xf numFmtId="0" fontId="23" fillId="4" borderId="0" xfId="0" applyFont="1" applyFill="1" applyAlignment="1">
      <alignment vertical="center"/>
    </xf>
    <xf numFmtId="0" fontId="23" fillId="4" borderId="8" xfId="0" applyFont="1" applyFill="1" applyBorder="1" applyAlignment="1">
      <alignment vertical="center"/>
    </xf>
    <xf numFmtId="0" fontId="23" fillId="4" borderId="11" xfId="0" applyFont="1" applyFill="1" applyBorder="1" applyAlignment="1">
      <alignment vertical="center"/>
    </xf>
    <xf numFmtId="0" fontId="23" fillId="4" borderId="12" xfId="0" applyFont="1" applyFill="1" applyBorder="1" applyAlignment="1">
      <alignment vertical="center"/>
    </xf>
    <xf numFmtId="0" fontId="24" fillId="4" borderId="0" xfId="0" applyFont="1" applyFill="1" applyAlignment="1">
      <alignment vertical="center"/>
    </xf>
    <xf numFmtId="3" fontId="25" fillId="4" borderId="0" xfId="0" applyNumberFormat="1" applyFont="1" applyFill="1" applyAlignment="1">
      <alignment vertical="center"/>
    </xf>
    <xf numFmtId="3" fontId="25" fillId="4" borderId="24" xfId="0" applyNumberFormat="1" applyFont="1" applyFill="1" applyBorder="1" applyAlignment="1">
      <alignment vertical="center"/>
    </xf>
    <xf numFmtId="0" fontId="25" fillId="4" borderId="0" xfId="0" applyFont="1" applyFill="1" applyAlignment="1">
      <alignment vertical="center"/>
    </xf>
    <xf numFmtId="0" fontId="26" fillId="4" borderId="7" xfId="0" applyFont="1" applyFill="1" applyBorder="1" applyAlignment="1">
      <alignment vertical="center"/>
    </xf>
    <xf numFmtId="0" fontId="26" fillId="4" borderId="0" xfId="0" applyFont="1" applyFill="1" applyBorder="1" applyAlignment="1">
      <alignment vertical="center"/>
    </xf>
    <xf numFmtId="3" fontId="27" fillId="4" borderId="0" xfId="0" applyNumberFormat="1" applyFont="1" applyFill="1" applyAlignment="1">
      <alignment vertical="center"/>
    </xf>
    <xf numFmtId="0" fontId="25" fillId="4" borderId="8" xfId="0" applyFont="1" applyFill="1" applyBorder="1" applyAlignment="1">
      <alignment vertical="center"/>
    </xf>
    <xf numFmtId="3" fontId="25" fillId="4" borderId="8" xfId="0" applyNumberFormat="1" applyFont="1" applyFill="1" applyBorder="1" applyAlignment="1">
      <alignment vertical="center"/>
    </xf>
    <xf numFmtId="3" fontId="25" fillId="4" borderId="11" xfId="0" applyNumberFormat="1" applyFont="1" applyFill="1" applyBorder="1" applyAlignment="1">
      <alignment vertical="center"/>
    </xf>
    <xf numFmtId="6" fontId="25" fillId="4" borderId="0" xfId="0" applyNumberFormat="1" applyFont="1" applyFill="1" applyAlignment="1">
      <alignment vertical="center"/>
    </xf>
    <xf numFmtId="6" fontId="25" fillId="4" borderId="8" xfId="0" applyNumberFormat="1" applyFont="1" applyFill="1" applyBorder="1" applyAlignment="1">
      <alignment vertical="center"/>
    </xf>
    <xf numFmtId="8" fontId="25" fillId="4" borderId="0" xfId="0" applyNumberFormat="1" applyFont="1" applyFill="1" applyAlignment="1">
      <alignment vertical="center"/>
    </xf>
    <xf numFmtId="8" fontId="25" fillId="4" borderId="8" xfId="0" applyNumberFormat="1" applyFont="1" applyFill="1" applyBorder="1" applyAlignment="1">
      <alignment vertical="center"/>
    </xf>
    <xf numFmtId="3" fontId="28" fillId="4" borderId="20" xfId="0" applyNumberFormat="1" applyFont="1" applyFill="1" applyBorder="1" applyAlignment="1">
      <alignment vertical="center"/>
    </xf>
    <xf numFmtId="3" fontId="28" fillId="4" borderId="0" xfId="0" applyNumberFormat="1" applyFont="1" applyFill="1" applyAlignment="1">
      <alignment vertical="center"/>
    </xf>
    <xf numFmtId="0" fontId="28" fillId="4" borderId="0" xfId="0" applyFont="1" applyFill="1" applyAlignment="1">
      <alignment vertical="center"/>
    </xf>
    <xf numFmtId="3" fontId="28" fillId="4" borderId="8" xfId="0" applyNumberFormat="1" applyFont="1" applyFill="1" applyBorder="1" applyAlignment="1">
      <alignment vertical="center"/>
    </xf>
    <xf numFmtId="9" fontId="29" fillId="3" borderId="12" xfId="0" applyNumberFormat="1" applyFont="1" applyFill="1" applyBorder="1" applyAlignment="1">
      <alignment vertical="center" wrapText="1"/>
    </xf>
    <xf numFmtId="3" fontId="28" fillId="4" borderId="11" xfId="0" applyNumberFormat="1" applyFont="1" applyFill="1" applyBorder="1" applyAlignment="1">
      <alignment vertical="center"/>
    </xf>
    <xf numFmtId="6" fontId="28" fillId="4" borderId="0" xfId="0" applyNumberFormat="1" applyFont="1" applyFill="1" applyAlignment="1">
      <alignment vertical="center"/>
    </xf>
    <xf numFmtId="6" fontId="28" fillId="4" borderId="8" xfId="0" applyNumberFormat="1" applyFont="1" applyFill="1" applyBorder="1" applyAlignment="1">
      <alignment vertical="center"/>
    </xf>
    <xf numFmtId="8" fontId="28" fillId="4" borderId="0" xfId="0" applyNumberFormat="1" applyFont="1" applyFill="1" applyAlignment="1">
      <alignment vertical="center"/>
    </xf>
    <xf numFmtId="164" fontId="28" fillId="0" borderId="0" xfId="1" applyNumberFormat="1" applyFont="1" applyAlignment="1">
      <alignment vertical="center"/>
    </xf>
    <xf numFmtId="164" fontId="28" fillId="0" borderId="8" xfId="1" applyNumberFormat="1" applyFont="1" applyBorder="1" applyAlignment="1">
      <alignment vertical="center"/>
    </xf>
    <xf numFmtId="0" fontId="18" fillId="3" borderId="7" xfId="0" applyFont="1" applyFill="1" applyBorder="1" applyAlignment="1">
      <alignment vertical="center"/>
    </xf>
    <xf numFmtId="0" fontId="18" fillId="3" borderId="0" xfId="0" applyFont="1" applyFill="1" applyBorder="1" applyAlignment="1">
      <alignment vertical="center"/>
    </xf>
    <xf numFmtId="6" fontId="28" fillId="3" borderId="0" xfId="0" applyNumberFormat="1" applyFont="1" applyFill="1" applyAlignment="1">
      <alignment vertical="center"/>
    </xf>
    <xf numFmtId="0" fontId="18" fillId="3" borderId="13" xfId="0" applyFont="1" applyFill="1" applyBorder="1" applyAlignment="1">
      <alignment vertical="center"/>
    </xf>
    <xf numFmtId="0" fontId="18" fillId="3" borderId="11" xfId="0" applyFont="1" applyFill="1" applyBorder="1" applyAlignment="1">
      <alignment vertical="center"/>
    </xf>
    <xf numFmtId="6" fontId="28" fillId="3" borderId="11" xfId="0" applyNumberFormat="1" applyFont="1" applyFill="1" applyBorder="1" applyAlignment="1">
      <alignment vertical="center"/>
    </xf>
    <xf numFmtId="8" fontId="25" fillId="4" borderId="11" xfId="0" applyNumberFormat="1" applyFont="1" applyFill="1" applyBorder="1" applyAlignment="1">
      <alignment vertical="center"/>
    </xf>
    <xf numFmtId="0" fontId="10" fillId="0" borderId="20" xfId="0" applyFont="1" applyBorder="1"/>
    <xf numFmtId="0" fontId="10" fillId="0" borderId="21" xfId="0" applyFont="1" applyBorder="1"/>
    <xf numFmtId="0" fontId="31" fillId="0" borderId="31" xfId="0" applyFont="1" applyBorder="1" applyAlignment="1">
      <alignment horizontal="left" vertical="center" wrapText="1" indent="1"/>
    </xf>
    <xf numFmtId="0" fontId="31" fillId="0" borderId="32" xfId="0" applyFont="1" applyBorder="1" applyAlignment="1">
      <alignment horizontal="left" vertical="center" wrapText="1" indent="1"/>
    </xf>
    <xf numFmtId="0" fontId="31" fillId="0" borderId="33" xfId="0" applyFont="1" applyBorder="1" applyAlignment="1">
      <alignment vertical="center" wrapText="1"/>
    </xf>
    <xf numFmtId="0" fontId="31" fillId="0" borderId="34" xfId="0" applyFont="1" applyBorder="1" applyAlignment="1">
      <alignment horizontal="left" vertical="center" wrapText="1" indent="1"/>
    </xf>
    <xf numFmtId="0" fontId="32" fillId="0" borderId="35" xfId="0" applyFont="1" applyBorder="1" applyAlignment="1">
      <alignment horizontal="center" vertical="center" wrapText="1"/>
    </xf>
    <xf numFmtId="0" fontId="32" fillId="0" borderId="35" xfId="0" applyFont="1" applyBorder="1" applyAlignment="1">
      <alignment horizontal="left" vertical="center" wrapText="1" indent="1"/>
    </xf>
    <xf numFmtId="0" fontId="32" fillId="0" borderId="36" xfId="0" applyFont="1" applyBorder="1" applyAlignment="1">
      <alignment horizontal="center" vertical="center" wrapText="1"/>
    </xf>
    <xf numFmtId="0" fontId="31" fillId="0" borderId="37" xfId="0" applyFont="1" applyBorder="1" applyAlignment="1">
      <alignment horizontal="left" vertical="center" wrapText="1" indent="1"/>
    </xf>
    <xf numFmtId="0" fontId="32" fillId="0" borderId="38" xfId="0" applyFont="1" applyBorder="1" applyAlignment="1">
      <alignment horizontal="left" vertical="center" wrapText="1" indent="1"/>
    </xf>
    <xf numFmtId="0" fontId="31" fillId="0" borderId="12" xfId="0" applyFont="1" applyBorder="1" applyAlignment="1">
      <alignment vertical="center" wrapText="1"/>
    </xf>
    <xf numFmtId="0" fontId="30" fillId="0" borderId="39" xfId="0" applyFont="1" applyBorder="1" applyAlignment="1">
      <alignment vertical="center"/>
    </xf>
    <xf numFmtId="0" fontId="30" fillId="0" borderId="40" xfId="0" applyFont="1" applyBorder="1" applyAlignment="1">
      <alignment vertical="center"/>
    </xf>
    <xf numFmtId="0" fontId="33" fillId="0" borderId="1" xfId="0" applyFont="1" applyBorder="1" applyAlignment="1">
      <alignment horizontal="justify" vertical="center" wrapText="1"/>
    </xf>
    <xf numFmtId="0" fontId="33" fillId="0" borderId="25" xfId="0" applyFont="1" applyBorder="1" applyAlignment="1">
      <alignment horizontal="justify" vertical="center" wrapText="1"/>
    </xf>
    <xf numFmtId="0" fontId="33" fillId="0" borderId="23" xfId="0" applyFont="1" applyBorder="1" applyAlignment="1">
      <alignment horizontal="justify" vertical="center" wrapText="1"/>
    </xf>
    <xf numFmtId="0" fontId="33" fillId="0" borderId="12" xfId="0" applyFont="1" applyBorder="1" applyAlignment="1">
      <alignment horizontal="justify" vertical="center" wrapText="1"/>
    </xf>
    <xf numFmtId="0" fontId="33" fillId="0" borderId="0" xfId="0" applyFont="1" applyAlignment="1">
      <alignment horizontal="justify" vertical="center"/>
    </xf>
    <xf numFmtId="0" fontId="36" fillId="7" borderId="43" xfId="0" applyFont="1" applyFill="1" applyBorder="1" applyAlignment="1">
      <alignment horizontal="left" vertical="center"/>
    </xf>
    <xf numFmtId="0" fontId="35" fillId="6" borderId="43" xfId="0" applyFont="1" applyFill="1" applyBorder="1" applyAlignment="1">
      <alignment horizontal="left" vertical="center"/>
    </xf>
    <xf numFmtId="0" fontId="38" fillId="7" borderId="43" xfId="0" applyFont="1" applyFill="1" applyBorder="1" applyAlignment="1">
      <alignment horizontal="left" vertical="center"/>
    </xf>
    <xf numFmtId="0" fontId="38" fillId="7" borderId="43" xfId="0" applyFont="1" applyFill="1" applyBorder="1" applyAlignment="1">
      <alignment horizontal="left" vertical="center" wrapText="1"/>
    </xf>
    <xf numFmtId="0" fontId="39" fillId="6" borderId="43" xfId="0" applyFont="1" applyFill="1" applyBorder="1" applyAlignment="1">
      <alignment horizontal="left" vertical="center"/>
    </xf>
    <xf numFmtId="0" fontId="39" fillId="6" borderId="43" xfId="0" applyFont="1" applyFill="1" applyBorder="1" applyAlignment="1">
      <alignment horizontal="right" vertical="center"/>
    </xf>
    <xf numFmtId="8" fontId="39" fillId="6" borderId="43" xfId="0" applyNumberFormat="1" applyFont="1" applyFill="1" applyBorder="1" applyAlignment="1">
      <alignment horizontal="left" vertical="center"/>
    </xf>
    <xf numFmtId="0" fontId="39" fillId="7" borderId="43" xfId="0" applyFont="1" applyFill="1" applyBorder="1" applyAlignment="1">
      <alignment horizontal="left" vertical="center"/>
    </xf>
    <xf numFmtId="0" fontId="39" fillId="7" borderId="43" xfId="0" applyFont="1" applyFill="1" applyBorder="1" applyAlignment="1">
      <alignment horizontal="right" vertical="center"/>
    </xf>
    <xf numFmtId="8" fontId="39" fillId="7" borderId="43" xfId="0" applyNumberFormat="1" applyFont="1" applyFill="1" applyBorder="1" applyAlignment="1">
      <alignment horizontal="left" vertical="center"/>
    </xf>
    <xf numFmtId="0" fontId="34" fillId="6" borderId="42" xfId="0" applyFont="1" applyFill="1" applyBorder="1" applyAlignment="1">
      <alignment horizontal="left" vertical="center"/>
    </xf>
    <xf numFmtId="0" fontId="34" fillId="6" borderId="41" xfId="0" applyFont="1" applyFill="1" applyBorder="1" applyAlignment="1">
      <alignment horizontal="left" vertical="center"/>
    </xf>
    <xf numFmtId="0" fontId="36" fillId="7" borderId="45" xfId="0" applyFont="1" applyFill="1" applyBorder="1" applyAlignment="1">
      <alignment horizontal="left" vertical="center"/>
    </xf>
    <xf numFmtId="0" fontId="36" fillId="7" borderId="41" xfId="0" applyFont="1" applyFill="1" applyBorder="1" applyAlignment="1">
      <alignment horizontal="left" vertical="center"/>
    </xf>
    <xf numFmtId="0" fontId="37" fillId="6" borderId="41" xfId="0" applyFont="1" applyFill="1" applyBorder="1" applyAlignment="1">
      <alignment horizontal="left" vertical="center"/>
    </xf>
    <xf numFmtId="0" fontId="34" fillId="6" borderId="45" xfId="0" applyFont="1" applyFill="1" applyBorder="1" applyAlignment="1">
      <alignment horizontal="left" vertical="center"/>
    </xf>
    <xf numFmtId="0" fontId="36" fillId="7" borderId="51" xfId="0" applyFont="1" applyFill="1" applyBorder="1" applyAlignment="1">
      <alignment horizontal="left" vertical="center"/>
    </xf>
    <xf numFmtId="0" fontId="37" fillId="6" borderId="45" xfId="0" applyFont="1" applyFill="1" applyBorder="1" applyAlignment="1">
      <alignment horizontal="left" vertical="center"/>
    </xf>
    <xf numFmtId="0" fontId="38" fillId="7" borderId="51" xfId="0" applyFont="1" applyFill="1" applyBorder="1" applyAlignment="1">
      <alignment horizontal="left" vertical="center"/>
    </xf>
    <xf numFmtId="0" fontId="39" fillId="6" borderId="51" xfId="0" applyFont="1" applyFill="1" applyBorder="1" applyAlignment="1">
      <alignment horizontal="left" vertical="center"/>
    </xf>
    <xf numFmtId="0" fontId="39" fillId="7" borderId="51" xfId="0" applyFont="1" applyFill="1" applyBorder="1" applyAlignment="1">
      <alignment horizontal="left" vertical="center"/>
    </xf>
    <xf numFmtId="0" fontId="39" fillId="7" borderId="52" xfId="0" applyFont="1" applyFill="1" applyBorder="1" applyAlignment="1">
      <alignment horizontal="left" vertical="center"/>
    </xf>
    <xf numFmtId="0" fontId="39" fillId="7" borderId="53" xfId="0" applyFont="1" applyFill="1" applyBorder="1" applyAlignment="1">
      <alignment horizontal="right" vertical="center" wrapText="1"/>
    </xf>
    <xf numFmtId="0" fontId="39" fillId="7" borderId="54" xfId="0" applyFont="1" applyFill="1" applyBorder="1" applyAlignment="1">
      <alignment horizontal="right" vertical="center" wrapText="1"/>
    </xf>
    <xf numFmtId="0" fontId="39" fillId="7" borderId="55" xfId="0" applyFont="1" applyFill="1" applyBorder="1" applyAlignment="1">
      <alignment horizontal="right" vertical="center" wrapText="1"/>
    </xf>
    <xf numFmtId="8" fontId="39" fillId="7" borderId="56" xfId="0" applyNumberFormat="1" applyFont="1" applyFill="1" applyBorder="1" applyAlignment="1">
      <alignment horizontal="left" vertical="center"/>
    </xf>
    <xf numFmtId="0" fontId="33" fillId="5" borderId="46" xfId="0" applyFont="1" applyFill="1" applyBorder="1" applyAlignment="1">
      <alignment horizontal="justify" vertical="center" wrapText="1"/>
    </xf>
    <xf numFmtId="0" fontId="33" fillId="5" borderId="47" xfId="0" applyFont="1" applyFill="1" applyBorder="1" applyAlignment="1">
      <alignment horizontal="justify" vertical="center" wrapText="1"/>
    </xf>
    <xf numFmtId="0" fontId="33" fillId="5" borderId="48" xfId="0" applyFont="1" applyFill="1" applyBorder="1" applyAlignment="1">
      <alignment horizontal="justify" vertical="center" wrapText="1"/>
    </xf>
    <xf numFmtId="0" fontId="33" fillId="5" borderId="49" xfId="0" applyFont="1" applyFill="1" applyBorder="1" applyAlignment="1">
      <alignment horizontal="justify" vertical="center" wrapText="1"/>
    </xf>
    <xf numFmtId="0" fontId="33" fillId="5" borderId="0" xfId="0" applyFont="1" applyFill="1" applyBorder="1" applyAlignment="1">
      <alignment horizontal="justify" vertical="center" wrapText="1"/>
    </xf>
    <xf numFmtId="0" fontId="33" fillId="5" borderId="50" xfId="0" applyFont="1" applyFill="1" applyBorder="1" applyAlignment="1">
      <alignment horizontal="justify" vertical="center" wrapText="1"/>
    </xf>
    <xf numFmtId="0" fontId="33" fillId="5" borderId="57" xfId="0" applyFont="1" applyFill="1" applyBorder="1" applyAlignment="1">
      <alignment horizontal="justify" vertical="center" wrapText="1"/>
    </xf>
    <xf numFmtId="0" fontId="33" fillId="5" borderId="44" xfId="0" applyFont="1" applyFill="1" applyBorder="1" applyAlignment="1">
      <alignment horizontal="justify" vertical="center" wrapText="1"/>
    </xf>
    <xf numFmtId="0" fontId="33" fillId="5" borderId="43" xfId="0" applyFont="1" applyFill="1" applyBorder="1" applyAlignment="1">
      <alignment horizontal="justify" vertical="center" wrapText="1"/>
    </xf>
    <xf numFmtId="0" fontId="8" fillId="0" borderId="5" xfId="0" applyFont="1" applyBorder="1" applyAlignment="1">
      <alignment horizontal="center" vertical="center" wrapText="1"/>
    </xf>
    <xf numFmtId="0" fontId="40" fillId="0" borderId="25" xfId="0" applyFont="1" applyBorder="1" applyAlignment="1">
      <alignment horizontal="justify" vertical="center" wrapText="1"/>
    </xf>
    <xf numFmtId="0" fontId="40" fillId="0" borderId="12" xfId="0" applyFont="1" applyBorder="1" applyAlignment="1">
      <alignment horizontal="justify" vertical="center" wrapText="1"/>
    </xf>
    <xf numFmtId="0" fontId="41" fillId="0" borderId="25" xfId="0" applyFont="1" applyBorder="1" applyAlignment="1">
      <alignment horizontal="justify" vertical="center" wrapText="1"/>
    </xf>
    <xf numFmtId="0" fontId="41" fillId="0" borderId="12" xfId="0" applyFont="1" applyBorder="1" applyAlignment="1">
      <alignment horizontal="justify" vertical="center" wrapText="1"/>
    </xf>
  </cellXfs>
  <cellStyles count="3">
    <cellStyle name="Millares" xfId="1" builtinId="3"/>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10</xdr:col>
      <xdr:colOff>60960</xdr:colOff>
      <xdr:row>26</xdr:row>
      <xdr:rowOff>173633</xdr:rowOff>
    </xdr:to>
    <xdr:pic>
      <xdr:nvPicPr>
        <xdr:cNvPr id="2" name="Imagen 1" descr="Escala de tiempo">
          <a:extLst>
            <a:ext uri="{FF2B5EF4-FFF2-40B4-BE49-F238E27FC236}">
              <a16:creationId xmlns:a16="http://schemas.microsoft.com/office/drawing/2014/main" id="{C736A47B-5BE8-A12E-BCFC-73BCBC924484}"/>
            </a:ext>
          </a:extLst>
        </xdr:cNvPr>
        <xdr:cNvPicPr>
          <a:picLocks noChangeAspect="1"/>
        </xdr:cNvPicPr>
      </xdr:nvPicPr>
      <xdr:blipFill>
        <a:blip xmlns:r="http://schemas.openxmlformats.org/officeDocument/2006/relationships" r:embed="rId1"/>
        <a:stretch>
          <a:fillRect/>
        </a:stretch>
      </xdr:blipFill>
      <xdr:spPr>
        <a:xfrm>
          <a:off x="4754880" y="182880"/>
          <a:ext cx="3230880" cy="4776113"/>
        </a:xfrm>
        <a:prstGeom prst="rect">
          <a:avLst/>
        </a:prstGeom>
      </xdr:spPr>
    </xdr:pic>
    <xdr:clientData/>
  </xdr:twoCellAnchor>
  <xdr:twoCellAnchor>
    <xdr:from>
      <xdr:col>13</xdr:col>
      <xdr:colOff>762000</xdr:colOff>
      <xdr:row>3</xdr:row>
      <xdr:rowOff>30480</xdr:rowOff>
    </xdr:from>
    <xdr:to>
      <xdr:col>14</xdr:col>
      <xdr:colOff>0</xdr:colOff>
      <xdr:row>13</xdr:row>
      <xdr:rowOff>45720</xdr:rowOff>
    </xdr:to>
    <xdr:cxnSp macro="">
      <xdr:nvCxnSpPr>
        <xdr:cNvPr id="4" name="Conector recto 3">
          <a:extLst>
            <a:ext uri="{FF2B5EF4-FFF2-40B4-BE49-F238E27FC236}">
              <a16:creationId xmlns:a16="http://schemas.microsoft.com/office/drawing/2014/main" id="{B1BE9711-662D-7498-F716-053293DA67CA}"/>
            </a:ext>
          </a:extLst>
        </xdr:cNvPr>
        <xdr:cNvCxnSpPr/>
      </xdr:nvCxnSpPr>
      <xdr:spPr>
        <a:xfrm>
          <a:off x="11064240" y="579120"/>
          <a:ext cx="30480" cy="1859280"/>
        </a:xfrm>
        <a:prstGeom prst="line">
          <a:avLst/>
        </a:prstGeom>
        <a:ln w="57150" cap="flat" cmpd="sng" algn="ctr">
          <a:solidFill>
            <a:schemeClr val="accent2"/>
          </a:solidFill>
          <a:prstDash val="solid"/>
          <a:round/>
          <a:headEnd type="arrow"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14</xdr:col>
      <xdr:colOff>30480</xdr:colOff>
      <xdr:row>5</xdr:row>
      <xdr:rowOff>114300</xdr:rowOff>
    </xdr:from>
    <xdr:to>
      <xdr:col>14</xdr:col>
      <xdr:colOff>769620</xdr:colOff>
      <xdr:row>8</xdr:row>
      <xdr:rowOff>53340</xdr:rowOff>
    </xdr:to>
    <xdr:cxnSp macro="">
      <xdr:nvCxnSpPr>
        <xdr:cNvPr id="6" name="Conector recto de flecha 5">
          <a:extLst>
            <a:ext uri="{FF2B5EF4-FFF2-40B4-BE49-F238E27FC236}">
              <a16:creationId xmlns:a16="http://schemas.microsoft.com/office/drawing/2014/main" id="{8E95D293-BFF3-301A-F820-1DC102D0E6CD}"/>
            </a:ext>
          </a:extLst>
        </xdr:cNvPr>
        <xdr:cNvCxnSpPr/>
      </xdr:nvCxnSpPr>
      <xdr:spPr>
        <a:xfrm flipV="1">
          <a:off x="11125200" y="1028700"/>
          <a:ext cx="739140" cy="49530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784860</xdr:colOff>
      <xdr:row>8</xdr:row>
      <xdr:rowOff>15240</xdr:rowOff>
    </xdr:from>
    <xdr:to>
      <xdr:col>14</xdr:col>
      <xdr:colOff>739140</xdr:colOff>
      <xdr:row>8</xdr:row>
      <xdr:rowOff>106680</xdr:rowOff>
    </xdr:to>
    <xdr:cxnSp macro="">
      <xdr:nvCxnSpPr>
        <xdr:cNvPr id="7" name="Conector recto de flecha 6">
          <a:extLst>
            <a:ext uri="{FF2B5EF4-FFF2-40B4-BE49-F238E27FC236}">
              <a16:creationId xmlns:a16="http://schemas.microsoft.com/office/drawing/2014/main" id="{6ECE8315-C06D-43C5-B22B-3E10FE44F154}"/>
            </a:ext>
          </a:extLst>
        </xdr:cNvPr>
        <xdr:cNvCxnSpPr/>
      </xdr:nvCxnSpPr>
      <xdr:spPr>
        <a:xfrm flipV="1">
          <a:off x="11087100" y="1485900"/>
          <a:ext cx="746760" cy="9144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784860</xdr:colOff>
      <xdr:row>9</xdr:row>
      <xdr:rowOff>15240</xdr:rowOff>
    </xdr:from>
    <xdr:to>
      <xdr:col>14</xdr:col>
      <xdr:colOff>723900</xdr:colOff>
      <xdr:row>10</xdr:row>
      <xdr:rowOff>45720</xdr:rowOff>
    </xdr:to>
    <xdr:cxnSp macro="">
      <xdr:nvCxnSpPr>
        <xdr:cNvPr id="8" name="Conector recto de flecha 7">
          <a:extLst>
            <a:ext uri="{FF2B5EF4-FFF2-40B4-BE49-F238E27FC236}">
              <a16:creationId xmlns:a16="http://schemas.microsoft.com/office/drawing/2014/main" id="{7619CC72-632A-48A0-9411-C028D96E8187}"/>
            </a:ext>
          </a:extLst>
        </xdr:cNvPr>
        <xdr:cNvCxnSpPr/>
      </xdr:nvCxnSpPr>
      <xdr:spPr>
        <a:xfrm>
          <a:off x="11087100" y="1668780"/>
          <a:ext cx="731520" cy="21336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121920</xdr:colOff>
      <xdr:row>21</xdr:row>
      <xdr:rowOff>96666</xdr:rowOff>
    </xdr:from>
    <xdr:to>
      <xdr:col>5</xdr:col>
      <xdr:colOff>601980</xdr:colOff>
      <xdr:row>25</xdr:row>
      <xdr:rowOff>27939</xdr:rowOff>
    </xdr:to>
    <xdr:pic>
      <xdr:nvPicPr>
        <xdr:cNvPr id="2" name="Imagen 1">
          <a:extLst>
            <a:ext uri="{FF2B5EF4-FFF2-40B4-BE49-F238E27FC236}">
              <a16:creationId xmlns:a16="http://schemas.microsoft.com/office/drawing/2014/main" id="{289CD12A-5CD5-B7F5-713A-3DA482B02154}"/>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14400" y="3998106"/>
          <a:ext cx="4498340" cy="662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38</xdr:row>
      <xdr:rowOff>0</xdr:rowOff>
    </xdr:from>
    <xdr:to>
      <xdr:col>5</xdr:col>
      <xdr:colOff>502920</xdr:colOff>
      <xdr:row>39</xdr:row>
      <xdr:rowOff>83820</xdr:rowOff>
    </xdr:to>
    <xdr:pic>
      <xdr:nvPicPr>
        <xdr:cNvPr id="3" name="Imagen 2">
          <a:extLst>
            <a:ext uri="{FF2B5EF4-FFF2-40B4-BE49-F238E27FC236}">
              <a16:creationId xmlns:a16="http://schemas.microsoft.com/office/drawing/2014/main" id="{497B401A-2EB1-7DCF-9DB1-3AFA2C3DDAE2}"/>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92480" y="5349240"/>
          <a:ext cx="4282440"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61</xdr:row>
      <xdr:rowOff>0</xdr:rowOff>
    </xdr:from>
    <xdr:to>
      <xdr:col>6</xdr:col>
      <xdr:colOff>739140</xdr:colOff>
      <xdr:row>62</xdr:row>
      <xdr:rowOff>121920</xdr:rowOff>
    </xdr:to>
    <xdr:pic>
      <xdr:nvPicPr>
        <xdr:cNvPr id="4" name="Imagen 3">
          <a:extLst>
            <a:ext uri="{FF2B5EF4-FFF2-40B4-BE49-F238E27FC236}">
              <a16:creationId xmlns:a16="http://schemas.microsoft.com/office/drawing/2014/main" id="{32CCAF70-7ECB-DB28-6F8D-139F87951226}"/>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92480" y="9738360"/>
          <a:ext cx="531114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F8FBD-BE79-4193-B42E-93A2D5F6DEA6}">
  <dimension ref="A1:F19"/>
  <sheetViews>
    <sheetView workbookViewId="0">
      <selection activeCell="I6" sqref="I6"/>
    </sheetView>
  </sheetViews>
  <sheetFormatPr baseColWidth="10" defaultRowHeight="14.4" x14ac:dyDescent="0.3"/>
  <sheetData>
    <row r="1" spans="1:6" x14ac:dyDescent="0.3">
      <c r="A1" t="s">
        <v>45</v>
      </c>
    </row>
    <row r="2" spans="1:6" x14ac:dyDescent="0.3">
      <c r="A2" s="92" t="s">
        <v>46</v>
      </c>
      <c r="B2" s="93"/>
      <c r="C2" s="93"/>
      <c r="D2" s="93"/>
      <c r="E2" s="93"/>
      <c r="F2" s="93"/>
    </row>
    <row r="3" spans="1:6" x14ac:dyDescent="0.3">
      <c r="A3" s="93"/>
      <c r="B3" s="93"/>
      <c r="C3" s="93"/>
      <c r="D3" s="93"/>
      <c r="E3" s="93"/>
      <c r="F3" s="93"/>
    </row>
    <row r="4" spans="1:6" x14ac:dyDescent="0.3">
      <c r="A4" s="93"/>
      <c r="B4" s="93"/>
      <c r="C4" s="93"/>
      <c r="D4" s="93"/>
      <c r="E4" s="93"/>
      <c r="F4" s="93"/>
    </row>
    <row r="5" spans="1:6" x14ac:dyDescent="0.3">
      <c r="A5" s="93"/>
      <c r="B5" s="93"/>
      <c r="C5" s="93"/>
      <c r="D5" s="93"/>
      <c r="E5" s="93"/>
      <c r="F5" s="93"/>
    </row>
    <row r="6" spans="1:6" x14ac:dyDescent="0.3">
      <c r="A6" s="93"/>
      <c r="B6" s="93"/>
      <c r="C6" s="93"/>
      <c r="D6" s="93"/>
      <c r="E6" s="93"/>
      <c r="F6" s="93"/>
    </row>
    <row r="7" spans="1:6" x14ac:dyDescent="0.3">
      <c r="A7" s="93"/>
      <c r="B7" s="93"/>
      <c r="C7" s="93"/>
      <c r="D7" s="93"/>
      <c r="E7" s="93"/>
      <c r="F7" s="93"/>
    </row>
    <row r="8" spans="1:6" x14ac:dyDescent="0.3">
      <c r="A8" s="93"/>
      <c r="B8" s="93"/>
      <c r="C8" s="93"/>
      <c r="D8" s="93"/>
      <c r="E8" s="93"/>
      <c r="F8" s="93"/>
    </row>
    <row r="9" spans="1:6" x14ac:dyDescent="0.3">
      <c r="A9" s="93"/>
      <c r="B9" s="93"/>
      <c r="C9" s="93"/>
      <c r="D9" s="93"/>
      <c r="E9" s="93"/>
      <c r="F9" s="93"/>
    </row>
    <row r="10" spans="1:6" x14ac:dyDescent="0.3">
      <c r="A10" s="93"/>
      <c r="B10" s="93"/>
      <c r="C10" s="93"/>
      <c r="D10" s="93"/>
      <c r="E10" s="93"/>
      <c r="F10" s="93"/>
    </row>
    <row r="12" spans="1:6" x14ac:dyDescent="0.3">
      <c r="A12" s="94" t="s">
        <v>47</v>
      </c>
      <c r="B12" s="94"/>
      <c r="C12" s="94"/>
      <c r="D12" s="94"/>
      <c r="E12" s="94"/>
      <c r="F12" s="94"/>
    </row>
    <row r="13" spans="1:6" x14ac:dyDescent="0.3">
      <c r="A13" s="94"/>
      <c r="B13" s="94"/>
      <c r="C13" s="94"/>
      <c r="D13" s="94"/>
      <c r="E13" s="94"/>
      <c r="F13" s="94"/>
    </row>
    <row r="14" spans="1:6" x14ac:dyDescent="0.3">
      <c r="A14" s="94"/>
      <c r="B14" s="94"/>
      <c r="C14" s="94"/>
      <c r="D14" s="94"/>
      <c r="E14" s="94"/>
      <c r="F14" s="94"/>
    </row>
    <row r="15" spans="1:6" x14ac:dyDescent="0.3">
      <c r="A15" s="94"/>
      <c r="B15" s="94"/>
      <c r="C15" s="94"/>
      <c r="D15" s="94"/>
      <c r="E15" s="94"/>
      <c r="F15" s="94"/>
    </row>
    <row r="16" spans="1:6" x14ac:dyDescent="0.3">
      <c r="A16" s="94"/>
      <c r="B16" s="94"/>
      <c r="C16" s="94"/>
      <c r="D16" s="94"/>
      <c r="E16" s="94"/>
      <c r="F16" s="94"/>
    </row>
    <row r="17" spans="1:6" x14ac:dyDescent="0.3">
      <c r="A17" s="94"/>
      <c r="B17" s="94"/>
      <c r="C17" s="94"/>
      <c r="D17" s="94"/>
      <c r="E17" s="94"/>
      <c r="F17" s="94"/>
    </row>
    <row r="18" spans="1:6" x14ac:dyDescent="0.3">
      <c r="A18" s="94"/>
      <c r="B18" s="94"/>
      <c r="C18" s="94"/>
      <c r="D18" s="94"/>
      <c r="E18" s="94"/>
      <c r="F18" s="94"/>
    </row>
    <row r="19" spans="1:6" x14ac:dyDescent="0.3">
      <c r="A19" s="94"/>
      <c r="B19" s="94"/>
      <c r="C19" s="94"/>
      <c r="D19" s="94"/>
      <c r="E19" s="94"/>
      <c r="F19" s="94"/>
    </row>
  </sheetData>
  <mergeCells count="2">
    <mergeCell ref="A2:F10"/>
    <mergeCell ref="A12:F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E4682-A64E-470A-94E1-842DA3067699}">
  <dimension ref="A1:S37"/>
  <sheetViews>
    <sheetView topLeftCell="C10" workbookViewId="0">
      <selection activeCell="K25" sqref="K25"/>
    </sheetView>
  </sheetViews>
  <sheetFormatPr baseColWidth="10" defaultRowHeight="14.4" x14ac:dyDescent="0.3"/>
  <cols>
    <col min="1" max="1" width="33.109375" customWidth="1"/>
    <col min="2" max="2" width="20.88671875" customWidth="1"/>
    <col min="3" max="3" width="21.44140625" customWidth="1"/>
    <col min="6" max="6" width="23.44140625" customWidth="1"/>
    <col min="7" max="7" width="11.77734375" bestFit="1" customWidth="1"/>
    <col min="8" max="8" width="11.6640625" bestFit="1" customWidth="1"/>
    <col min="9" max="9" width="11.77734375" bestFit="1" customWidth="1"/>
    <col min="13" max="13" width="23.44140625" customWidth="1"/>
    <col min="14" max="15" width="11.77734375" bestFit="1" customWidth="1"/>
    <col min="17" max="17" width="11.77734375" bestFit="1" customWidth="1"/>
  </cols>
  <sheetData>
    <row r="1" spans="1:17" ht="15" thickBot="1" x14ac:dyDescent="0.35">
      <c r="A1" t="s">
        <v>122</v>
      </c>
    </row>
    <row r="2" spans="1:17" ht="23.4" thickBot="1" x14ac:dyDescent="0.35">
      <c r="A2" s="62"/>
      <c r="B2" s="63" t="s">
        <v>48</v>
      </c>
      <c r="C2" s="63" t="s">
        <v>49</v>
      </c>
      <c r="E2" s="121" t="s">
        <v>0</v>
      </c>
      <c r="F2" s="121"/>
      <c r="G2" s="121"/>
      <c r="H2" s="2"/>
      <c r="I2" s="2"/>
      <c r="L2" s="121" t="s">
        <v>0</v>
      </c>
      <c r="M2" s="121"/>
      <c r="N2" s="121"/>
      <c r="O2" s="1"/>
      <c r="P2" s="2"/>
      <c r="Q2" s="2"/>
    </row>
    <row r="3" spans="1:17" ht="16.2" thickBot="1" x14ac:dyDescent="0.35">
      <c r="A3" s="64" t="s">
        <v>50</v>
      </c>
      <c r="B3" s="65"/>
      <c r="C3" s="65"/>
      <c r="E3" s="121" t="s">
        <v>1</v>
      </c>
      <c r="F3" s="121"/>
      <c r="G3" s="3"/>
      <c r="H3" s="2"/>
      <c r="I3" s="4" t="s">
        <v>2</v>
      </c>
      <c r="L3" s="121" t="s">
        <v>1</v>
      </c>
      <c r="M3" s="121"/>
      <c r="N3" s="3"/>
      <c r="O3" s="3"/>
      <c r="P3" s="2"/>
      <c r="Q3" s="4" t="s">
        <v>3</v>
      </c>
    </row>
    <row r="4" spans="1:17" x14ac:dyDescent="0.3">
      <c r="A4" s="66" t="s">
        <v>51</v>
      </c>
      <c r="B4" s="67">
        <v>3000</v>
      </c>
      <c r="C4" s="67">
        <v>7000</v>
      </c>
      <c r="E4" s="122"/>
      <c r="F4" s="123"/>
      <c r="G4" s="124"/>
      <c r="H4" s="116" t="s">
        <v>4</v>
      </c>
      <c r="I4" s="117"/>
      <c r="L4" s="122"/>
      <c r="M4" s="123"/>
      <c r="N4" s="124"/>
      <c r="O4" s="5"/>
      <c r="P4" s="116" t="s">
        <v>4</v>
      </c>
      <c r="Q4" s="117"/>
    </row>
    <row r="5" spans="1:17" ht="25.2" customHeight="1" thickBot="1" x14ac:dyDescent="0.35">
      <c r="A5" s="64" t="s">
        <v>52</v>
      </c>
      <c r="B5" s="65" t="s">
        <v>53</v>
      </c>
      <c r="C5" s="65" t="s">
        <v>54</v>
      </c>
      <c r="E5" s="118" t="s">
        <v>5</v>
      </c>
      <c r="F5" s="118"/>
      <c r="G5" s="6" t="s">
        <v>6</v>
      </c>
      <c r="H5" s="7" t="s">
        <v>7</v>
      </c>
      <c r="I5" s="7" t="s">
        <v>8</v>
      </c>
      <c r="L5" s="118" t="s">
        <v>5</v>
      </c>
      <c r="M5" s="118"/>
      <c r="N5" s="6" t="s">
        <v>6</v>
      </c>
      <c r="O5" s="6" t="s">
        <v>9</v>
      </c>
      <c r="P5" s="7" t="s">
        <v>7</v>
      </c>
      <c r="Q5" s="7" t="s">
        <v>8</v>
      </c>
    </row>
    <row r="6" spans="1:17" ht="25.2" customHeight="1" thickBot="1" x14ac:dyDescent="0.35">
      <c r="A6" s="64" t="s">
        <v>55</v>
      </c>
      <c r="B6" s="65">
        <v>21000</v>
      </c>
      <c r="C6" s="65"/>
      <c r="E6" s="119" t="s">
        <v>10</v>
      </c>
      <c r="F6" s="120"/>
      <c r="G6" s="8">
        <v>3000</v>
      </c>
      <c r="H6" s="8"/>
      <c r="I6" s="9"/>
      <c r="L6" s="119" t="s">
        <v>10</v>
      </c>
      <c r="M6" s="120"/>
      <c r="N6" s="10">
        <v>7000</v>
      </c>
      <c r="O6" s="10"/>
      <c r="P6" s="8"/>
      <c r="Q6" s="9"/>
    </row>
    <row r="7" spans="1:17" ht="25.2" customHeight="1" thickBot="1" x14ac:dyDescent="0.35">
      <c r="A7" s="64" t="s">
        <v>56</v>
      </c>
      <c r="B7" s="65"/>
      <c r="C7" s="65">
        <v>18000</v>
      </c>
      <c r="E7" s="110" t="s">
        <v>11</v>
      </c>
      <c r="F7" s="111"/>
      <c r="G7" s="10">
        <v>21000</v>
      </c>
      <c r="H7" s="8"/>
      <c r="I7" s="9"/>
      <c r="L7" s="110" t="s">
        <v>12</v>
      </c>
      <c r="M7" s="111"/>
      <c r="N7" s="10">
        <v>18000</v>
      </c>
      <c r="O7" s="10"/>
      <c r="P7" s="8"/>
      <c r="Q7" s="9"/>
    </row>
    <row r="8" spans="1:17" ht="25.2" customHeight="1" thickBot="1" x14ac:dyDescent="0.35">
      <c r="A8" s="64" t="s">
        <v>57</v>
      </c>
      <c r="B8" s="65"/>
      <c r="C8" s="65">
        <v>19000</v>
      </c>
      <c r="E8" s="11"/>
      <c r="F8" s="12"/>
      <c r="G8" s="10"/>
      <c r="H8" s="8"/>
      <c r="I8" s="9"/>
      <c r="L8" s="11"/>
      <c r="M8" s="12"/>
      <c r="N8" s="10"/>
      <c r="O8" s="10"/>
      <c r="P8" s="8"/>
      <c r="Q8" s="9"/>
    </row>
    <row r="9" spans="1:17" ht="25.2" customHeight="1" x14ac:dyDescent="0.3">
      <c r="A9" s="66" t="s">
        <v>58</v>
      </c>
      <c r="B9" s="67">
        <v>2000</v>
      </c>
      <c r="C9" s="67">
        <v>4000</v>
      </c>
      <c r="E9" s="110" t="s">
        <v>13</v>
      </c>
      <c r="F9" s="111"/>
      <c r="G9" s="10">
        <f>+G6+G7</f>
        <v>24000</v>
      </c>
      <c r="H9" s="8"/>
      <c r="I9" s="9"/>
      <c r="L9" s="110" t="s">
        <v>13</v>
      </c>
      <c r="M9" s="111"/>
      <c r="N9" s="10">
        <f>+N6+N7</f>
        <v>25000</v>
      </c>
      <c r="O9" s="10"/>
      <c r="P9" s="8"/>
      <c r="Q9" s="9"/>
    </row>
    <row r="10" spans="1:17" ht="25.2" customHeight="1" thickBot="1" x14ac:dyDescent="0.35">
      <c r="A10" s="64" t="s">
        <v>59</v>
      </c>
      <c r="B10" s="87" t="s">
        <v>60</v>
      </c>
      <c r="C10" s="65" t="s">
        <v>61</v>
      </c>
      <c r="E10" s="114"/>
      <c r="F10" s="115"/>
      <c r="G10" s="10"/>
      <c r="H10" s="8"/>
      <c r="I10" s="9"/>
      <c r="L10" s="114"/>
      <c r="M10" s="115"/>
      <c r="N10" s="10"/>
      <c r="O10" s="10"/>
      <c r="P10" s="8"/>
      <c r="Q10" s="9"/>
    </row>
    <row r="11" spans="1:17" ht="25.2" customHeight="1" x14ac:dyDescent="0.3">
      <c r="A11" s="66" t="s">
        <v>62</v>
      </c>
      <c r="B11" s="67"/>
      <c r="C11" s="67"/>
      <c r="E11" s="110" t="s">
        <v>14</v>
      </c>
      <c r="F11" s="111"/>
      <c r="G11" s="10">
        <v>18000</v>
      </c>
      <c r="H11" s="10">
        <v>18000</v>
      </c>
      <c r="I11" s="13">
        <v>18000</v>
      </c>
      <c r="L11" s="110" t="s">
        <v>15</v>
      </c>
      <c r="M11" s="111"/>
      <c r="N11" s="10">
        <v>19000</v>
      </c>
      <c r="O11" s="10">
        <v>19000</v>
      </c>
      <c r="P11" s="10">
        <v>19000</v>
      </c>
      <c r="Q11" s="13">
        <v>19000</v>
      </c>
    </row>
    <row r="12" spans="1:17" x14ac:dyDescent="0.3">
      <c r="A12" s="66" t="s">
        <v>63</v>
      </c>
      <c r="B12" s="67">
        <v>3000</v>
      </c>
      <c r="C12" s="67">
        <v>1000</v>
      </c>
      <c r="E12" s="110" t="s">
        <v>16</v>
      </c>
      <c r="F12" s="111"/>
      <c r="G12" s="10">
        <v>2000</v>
      </c>
      <c r="H12" s="10">
        <v>2000</v>
      </c>
      <c r="I12" s="13">
        <f>+G12*0.4</f>
        <v>800</v>
      </c>
      <c r="L12" s="110" t="s">
        <v>16</v>
      </c>
      <c r="M12" s="111"/>
      <c r="N12" s="10">
        <v>4000</v>
      </c>
      <c r="O12" s="10">
        <v>4000</v>
      </c>
      <c r="P12" s="10">
        <v>4000</v>
      </c>
      <c r="Q12" s="13">
        <f>+N12*0.6</f>
        <v>2400</v>
      </c>
    </row>
    <row r="13" spans="1:17" ht="15" thickBot="1" x14ac:dyDescent="0.35">
      <c r="A13" s="64" t="s">
        <v>64</v>
      </c>
      <c r="B13" s="65">
        <v>1000</v>
      </c>
      <c r="C13" s="65">
        <v>1000</v>
      </c>
      <c r="E13" s="11" t="s">
        <v>17</v>
      </c>
      <c r="F13" s="12"/>
      <c r="G13" s="10">
        <v>3000</v>
      </c>
      <c r="H13" s="10">
        <v>3000</v>
      </c>
      <c r="I13" s="13">
        <v>3000</v>
      </c>
      <c r="L13" s="11" t="s">
        <v>17</v>
      </c>
      <c r="M13" s="12"/>
      <c r="N13" s="10">
        <v>1000</v>
      </c>
      <c r="O13" s="10">
        <v>1000</v>
      </c>
      <c r="P13" s="10">
        <v>1000</v>
      </c>
      <c r="Q13" s="86">
        <f>+N13*0.4</f>
        <v>400</v>
      </c>
    </row>
    <row r="14" spans="1:17" ht="25.2" customHeight="1" thickBot="1" x14ac:dyDescent="0.35">
      <c r="A14" s="64" t="s">
        <v>65</v>
      </c>
      <c r="B14" s="65"/>
      <c r="C14" s="65"/>
      <c r="E14" s="11" t="s">
        <v>18</v>
      </c>
      <c r="F14" s="12"/>
      <c r="G14" s="10">
        <v>1000</v>
      </c>
      <c r="H14" s="10">
        <v>1000</v>
      </c>
      <c r="I14" s="13">
        <v>1000</v>
      </c>
      <c r="L14" s="11" t="s">
        <v>18</v>
      </c>
      <c r="M14" s="12"/>
      <c r="N14" s="10">
        <v>1000</v>
      </c>
      <c r="O14" s="10">
        <v>1000</v>
      </c>
      <c r="P14" s="10">
        <v>1000</v>
      </c>
      <c r="Q14" s="86">
        <f>+N14*0.4</f>
        <v>400</v>
      </c>
    </row>
    <row r="15" spans="1:17" ht="25.2" customHeight="1" thickBot="1" x14ac:dyDescent="0.35">
      <c r="A15" s="64" t="s">
        <v>66</v>
      </c>
      <c r="B15" s="65" t="s">
        <v>67</v>
      </c>
      <c r="C15" s="65" t="s">
        <v>68</v>
      </c>
      <c r="E15" s="110" t="s">
        <v>19</v>
      </c>
      <c r="F15" s="111"/>
      <c r="G15" s="10">
        <f>SUM(G11:G14)</f>
        <v>24000</v>
      </c>
      <c r="H15" s="14"/>
      <c r="I15" s="15"/>
      <c r="L15" s="110" t="s">
        <v>19</v>
      </c>
      <c r="M15" s="111"/>
      <c r="N15" s="10">
        <f>SUM(N11:N14)</f>
        <v>25000</v>
      </c>
      <c r="O15" s="16"/>
      <c r="P15" s="17"/>
      <c r="Q15" s="18"/>
    </row>
    <row r="16" spans="1:17" ht="23.4" thickBot="1" x14ac:dyDescent="0.35">
      <c r="A16" s="64" t="s">
        <v>69</v>
      </c>
      <c r="B16" s="65"/>
      <c r="C16" s="65"/>
      <c r="E16" s="112" t="s">
        <v>20</v>
      </c>
      <c r="F16" s="113"/>
      <c r="G16" s="16"/>
      <c r="H16" s="19">
        <f>SUM(H11:H15)</f>
        <v>24000</v>
      </c>
      <c r="I16" s="19">
        <f>SUM(I11:I15)</f>
        <v>22800</v>
      </c>
      <c r="L16" s="112" t="s">
        <v>20</v>
      </c>
      <c r="M16" s="113"/>
      <c r="N16" s="16"/>
      <c r="O16" s="19">
        <f>SUM(O11:O15)</f>
        <v>25000</v>
      </c>
      <c r="P16" s="19">
        <f t="shared" ref="P16:Q16" si="0">SUM(P11:P15)</f>
        <v>25000</v>
      </c>
      <c r="Q16" s="19">
        <f t="shared" si="0"/>
        <v>22200</v>
      </c>
    </row>
    <row r="17" spans="1:19" ht="15" thickBot="1" x14ac:dyDescent="0.35">
      <c r="A17" s="64" t="s">
        <v>70</v>
      </c>
      <c r="B17" s="65" t="s">
        <v>71</v>
      </c>
      <c r="C17" s="65" t="s">
        <v>72</v>
      </c>
    </row>
    <row r="18" spans="1:19" ht="29.4" customHeight="1" thickBot="1" x14ac:dyDescent="0.35">
      <c r="A18" s="64" t="s">
        <v>73</v>
      </c>
      <c r="B18" s="65" t="s">
        <v>74</v>
      </c>
      <c r="C18" s="65" t="s">
        <v>75</v>
      </c>
      <c r="E18" s="105" t="s">
        <v>21</v>
      </c>
      <c r="F18" s="106"/>
      <c r="G18" s="20" t="s">
        <v>22</v>
      </c>
      <c r="H18" s="21" t="s">
        <v>23</v>
      </c>
      <c r="I18" s="22" t="s">
        <v>24</v>
      </c>
      <c r="L18" s="105" t="s">
        <v>21</v>
      </c>
      <c r="M18" s="107"/>
      <c r="N18" s="23" t="s">
        <v>22</v>
      </c>
      <c r="O18" s="24" t="s">
        <v>25</v>
      </c>
      <c r="P18" s="21" t="s">
        <v>23</v>
      </c>
      <c r="Q18" s="22" t="s">
        <v>24</v>
      </c>
    </row>
    <row r="19" spans="1:19" ht="15" thickBot="1" x14ac:dyDescent="0.35">
      <c r="A19" s="64"/>
      <c r="B19" s="65"/>
      <c r="C19" s="65"/>
      <c r="E19" s="108" t="s">
        <v>26</v>
      </c>
      <c r="F19" s="109"/>
      <c r="G19" s="25">
        <f>+H19+I19</f>
        <v>25360</v>
      </c>
      <c r="H19" s="25">
        <v>9000</v>
      </c>
      <c r="I19" s="26">
        <v>16360</v>
      </c>
      <c r="L19" s="108" t="s">
        <v>26</v>
      </c>
      <c r="M19" s="109"/>
      <c r="N19" s="27">
        <f>SUM(O19:Q19)</f>
        <v>119860</v>
      </c>
      <c r="O19" s="27">
        <v>21300</v>
      </c>
      <c r="P19" s="27">
        <v>25000</v>
      </c>
      <c r="Q19" s="28">
        <v>73560</v>
      </c>
    </row>
    <row r="20" spans="1:19" ht="15" thickBot="1" x14ac:dyDescent="0.35">
      <c r="A20" s="64" t="s">
        <v>76</v>
      </c>
      <c r="B20" s="65"/>
      <c r="C20" s="65"/>
      <c r="E20" s="101" t="s">
        <v>27</v>
      </c>
      <c r="F20" s="102"/>
      <c r="G20" s="31">
        <f>+H20+I20</f>
        <v>200000</v>
      </c>
      <c r="H20" s="31">
        <v>75000</v>
      </c>
      <c r="I20" s="32">
        <v>125000</v>
      </c>
      <c r="L20" s="101" t="s">
        <v>28</v>
      </c>
      <c r="M20" s="102"/>
      <c r="N20" s="33">
        <f>SUM(O20:Q20)</f>
        <v>493700</v>
      </c>
      <c r="O20" s="31">
        <f>+G28+G29</f>
        <v>203700</v>
      </c>
      <c r="P20" s="31">
        <v>50000</v>
      </c>
      <c r="Q20" s="32">
        <v>240000</v>
      </c>
    </row>
    <row r="21" spans="1:19" ht="15" thickBot="1" x14ac:dyDescent="0.35">
      <c r="A21" s="64" t="s">
        <v>70</v>
      </c>
      <c r="B21" s="65" t="s">
        <v>77</v>
      </c>
      <c r="C21" s="65" t="s">
        <v>78</v>
      </c>
      <c r="E21" s="101" t="s">
        <v>29</v>
      </c>
      <c r="F21" s="102"/>
      <c r="G21" s="88">
        <f>+G19+G20</f>
        <v>225360</v>
      </c>
      <c r="H21" s="31">
        <f>+H19+H20</f>
        <v>84000</v>
      </c>
      <c r="I21" s="31">
        <f>+I19+I20</f>
        <v>141360</v>
      </c>
      <c r="L21" s="101" t="s">
        <v>29</v>
      </c>
      <c r="M21" s="102"/>
      <c r="N21" s="31">
        <f>+N19+N20</f>
        <v>613560</v>
      </c>
      <c r="O21" s="31">
        <f t="shared" ref="O21:Q21" si="1">+O19+O20</f>
        <v>225000</v>
      </c>
      <c r="P21" s="31">
        <f t="shared" si="1"/>
        <v>75000</v>
      </c>
      <c r="Q21" s="31">
        <f t="shared" si="1"/>
        <v>313560</v>
      </c>
    </row>
    <row r="22" spans="1:19" ht="15" thickBot="1" x14ac:dyDescent="0.35">
      <c r="A22" s="64" t="s">
        <v>73</v>
      </c>
      <c r="B22" s="65" t="s">
        <v>79</v>
      </c>
      <c r="C22" s="65" t="s">
        <v>80</v>
      </c>
      <c r="E22" s="103"/>
      <c r="F22" s="104"/>
      <c r="G22" s="2"/>
      <c r="H22" s="2"/>
      <c r="I22" s="34"/>
      <c r="L22" s="103"/>
      <c r="M22" s="104"/>
      <c r="N22" s="2"/>
      <c r="O22" s="2"/>
      <c r="P22" s="2"/>
      <c r="Q22" s="34"/>
    </row>
    <row r="23" spans="1:19" ht="15" thickBot="1" x14ac:dyDescent="0.35">
      <c r="A23" s="64"/>
      <c r="B23" s="65"/>
      <c r="C23" s="65"/>
      <c r="E23" s="99" t="s">
        <v>30</v>
      </c>
      <c r="F23" s="100"/>
      <c r="G23" s="35"/>
      <c r="H23" s="35">
        <f>+H21</f>
        <v>84000</v>
      </c>
      <c r="I23" s="36">
        <f>+I21</f>
        <v>141360</v>
      </c>
      <c r="L23" s="101" t="s">
        <v>30</v>
      </c>
      <c r="M23" s="102"/>
      <c r="N23" s="35"/>
      <c r="O23" s="35">
        <f>+O21</f>
        <v>225000</v>
      </c>
      <c r="P23" s="35">
        <f>+P21</f>
        <v>75000</v>
      </c>
      <c r="Q23" s="36">
        <f>+Q21</f>
        <v>313560</v>
      </c>
    </row>
    <row r="24" spans="1:19" ht="14.4" customHeight="1" x14ac:dyDescent="0.3">
      <c r="A24" s="97" t="s">
        <v>123</v>
      </c>
      <c r="B24" s="97"/>
      <c r="C24" s="97"/>
      <c r="E24" s="101" t="s">
        <v>31</v>
      </c>
      <c r="F24" s="102"/>
      <c r="G24" s="2"/>
      <c r="H24" s="33">
        <f>+H16</f>
        <v>24000</v>
      </c>
      <c r="I24" s="37">
        <f>+I16</f>
        <v>22800</v>
      </c>
      <c r="L24" s="101" t="s">
        <v>32</v>
      </c>
      <c r="M24" s="102"/>
      <c r="O24" s="38">
        <f>+O16</f>
        <v>25000</v>
      </c>
      <c r="P24" s="38">
        <f>+P16</f>
        <v>25000</v>
      </c>
      <c r="Q24" s="39">
        <f>+Q16</f>
        <v>22200</v>
      </c>
    </row>
    <row r="25" spans="1:19" x14ac:dyDescent="0.3">
      <c r="A25" s="98"/>
      <c r="B25" s="98"/>
      <c r="C25" s="98"/>
      <c r="E25" s="101" t="s">
        <v>33</v>
      </c>
      <c r="F25" s="102"/>
      <c r="G25" s="40"/>
      <c r="H25" s="41">
        <f>+H23/H24</f>
        <v>3.5</v>
      </c>
      <c r="I25" s="41">
        <f>+I23/I24</f>
        <v>6.2</v>
      </c>
      <c r="J25" s="42">
        <f>+H25+I25</f>
        <v>9.6999999999999993</v>
      </c>
      <c r="K25" s="42"/>
      <c r="L25" s="101" t="s">
        <v>33</v>
      </c>
      <c r="M25" s="102"/>
      <c r="N25" s="40"/>
      <c r="O25" s="41">
        <f>+O23/O24</f>
        <v>9</v>
      </c>
      <c r="P25" s="41">
        <f t="shared" ref="P25:Q25" si="2">+P23/P24</f>
        <v>3</v>
      </c>
      <c r="Q25" s="41">
        <f t="shared" si="2"/>
        <v>14.124324324324323</v>
      </c>
    </row>
    <row r="26" spans="1:19" x14ac:dyDescent="0.3">
      <c r="E26" s="103"/>
      <c r="F26" s="104"/>
      <c r="G26" s="2"/>
      <c r="H26" s="2"/>
      <c r="I26" s="34"/>
      <c r="L26" s="103"/>
      <c r="M26" s="104"/>
      <c r="N26" s="2"/>
      <c r="O26" s="2"/>
      <c r="P26" s="2"/>
      <c r="Q26" s="34"/>
    </row>
    <row r="27" spans="1:19" ht="15" thickBot="1" x14ac:dyDescent="0.35">
      <c r="E27" s="99" t="s">
        <v>34</v>
      </c>
      <c r="F27" s="100"/>
      <c r="G27" s="2"/>
      <c r="H27" s="43"/>
      <c r="I27" s="44"/>
      <c r="L27" s="99" t="s">
        <v>35</v>
      </c>
      <c r="M27" s="100"/>
      <c r="N27" s="45"/>
      <c r="O27" s="45"/>
      <c r="P27" s="45"/>
      <c r="Q27" s="46"/>
    </row>
    <row r="28" spans="1:19" x14ac:dyDescent="0.3">
      <c r="E28" s="101" t="s">
        <v>124</v>
      </c>
      <c r="F28" s="102"/>
      <c r="G28" s="47">
        <f>+H28+I28</f>
        <v>174600</v>
      </c>
      <c r="H28" s="31">
        <f>+H25*H11</f>
        <v>63000</v>
      </c>
      <c r="I28" s="32">
        <f>+I25*I11</f>
        <v>111600</v>
      </c>
      <c r="J28" s="48"/>
      <c r="L28" s="101" t="s">
        <v>36</v>
      </c>
      <c r="M28" s="102"/>
      <c r="N28" s="45">
        <f>+O28+P28+Q28</f>
        <v>496362.16216216213</v>
      </c>
      <c r="O28" s="45">
        <f>+O25*O11</f>
        <v>171000</v>
      </c>
      <c r="P28" s="45">
        <f t="shared" ref="P28:Q28" si="3">+P25*P11</f>
        <v>57000</v>
      </c>
      <c r="Q28" s="45">
        <f t="shared" si="3"/>
        <v>268362.16216216213</v>
      </c>
    </row>
    <row r="29" spans="1:19" ht="15" thickBot="1" x14ac:dyDescent="0.35">
      <c r="E29" s="101" t="s">
        <v>37</v>
      </c>
      <c r="F29" s="102"/>
      <c r="G29" s="49">
        <f>+H29+I29</f>
        <v>29100</v>
      </c>
      <c r="H29" s="31">
        <f>+H25*H13</f>
        <v>10500</v>
      </c>
      <c r="I29" s="32">
        <f>+I25*I13</f>
        <v>18600</v>
      </c>
      <c r="L29" s="50" t="s">
        <v>38</v>
      </c>
      <c r="N29" s="45">
        <f t="shared" ref="N29:N31" si="4">+O29+P29+Q29</f>
        <v>17649.72972972973</v>
      </c>
      <c r="O29" s="51">
        <f>+O25*O13</f>
        <v>9000</v>
      </c>
      <c r="P29" s="51">
        <f t="shared" ref="P29:Q29" si="5">+P25*P13</f>
        <v>3000</v>
      </c>
      <c r="Q29" s="51">
        <f t="shared" si="5"/>
        <v>5649.7297297297291</v>
      </c>
      <c r="R29" s="42"/>
      <c r="S29" s="42"/>
    </row>
    <row r="30" spans="1:19" x14ac:dyDescent="0.3">
      <c r="E30" s="101" t="s">
        <v>39</v>
      </c>
      <c r="F30" s="102"/>
      <c r="G30" s="41">
        <f>+H30+I30</f>
        <v>11960</v>
      </c>
      <c r="H30" s="31">
        <f>+H25*H12</f>
        <v>7000</v>
      </c>
      <c r="I30" s="32">
        <f>+I25*I12</f>
        <v>4960</v>
      </c>
      <c r="L30" s="101" t="s">
        <v>40</v>
      </c>
      <c r="M30" s="102"/>
      <c r="N30" s="45">
        <f t="shared" si="4"/>
        <v>81898.378378378373</v>
      </c>
      <c r="O30" s="45">
        <f>+O25*O12</f>
        <v>36000</v>
      </c>
      <c r="P30" s="45">
        <f t="shared" ref="P30:Q30" si="6">+P25*P12</f>
        <v>12000</v>
      </c>
      <c r="Q30" s="45">
        <f t="shared" si="6"/>
        <v>33898.378378378373</v>
      </c>
    </row>
    <row r="31" spans="1:19" x14ac:dyDescent="0.3">
      <c r="E31" s="29" t="s">
        <v>41</v>
      </c>
      <c r="F31" s="30"/>
      <c r="G31" s="41">
        <f>+H31+I31</f>
        <v>9700</v>
      </c>
      <c r="H31" s="31">
        <f>+H25*H14</f>
        <v>3500</v>
      </c>
      <c r="I31" s="32">
        <f>+I25*I14</f>
        <v>6200</v>
      </c>
      <c r="L31" s="50" t="s">
        <v>42</v>
      </c>
      <c r="N31" s="45">
        <f t="shared" si="4"/>
        <v>17649.72972972973</v>
      </c>
      <c r="O31" s="51">
        <f>+O25*O14</f>
        <v>9000</v>
      </c>
      <c r="P31" s="51">
        <f>+P25*P14</f>
        <v>3000</v>
      </c>
      <c r="Q31" s="52">
        <f>+Q25*Q14</f>
        <v>5649.7297297297291</v>
      </c>
    </row>
    <row r="32" spans="1:19" ht="15" thickBot="1" x14ac:dyDescent="0.35">
      <c r="E32" s="95" t="s">
        <v>43</v>
      </c>
      <c r="F32" s="96"/>
      <c r="G32" s="54">
        <f>SUM(G28:G31)</f>
        <v>225360</v>
      </c>
      <c r="H32" s="55"/>
      <c r="I32" s="56"/>
      <c r="L32" s="57" t="s">
        <v>44</v>
      </c>
      <c r="M32" s="58"/>
      <c r="N32" s="59">
        <f>SUM(N28:N31)</f>
        <v>613559.99999999988</v>
      </c>
      <c r="O32" s="59"/>
      <c r="P32" s="59"/>
      <c r="Q32" s="60"/>
      <c r="S32" s="48"/>
    </row>
    <row r="33" spans="12:16" x14ac:dyDescent="0.3">
      <c r="N33" s="42"/>
    </row>
    <row r="35" spans="12:16" ht="15" thickBot="1" x14ac:dyDescent="0.35">
      <c r="L35">
        <v>3070</v>
      </c>
      <c r="M35">
        <f>+L35/L37</f>
        <v>0.17393767705382437</v>
      </c>
      <c r="N35" s="53"/>
      <c r="P35" s="61"/>
    </row>
    <row r="36" spans="12:16" ht="15" thickTop="1" x14ac:dyDescent="0.3">
      <c r="L36">
        <v>14580</v>
      </c>
      <c r="M36">
        <f>+L36/L37</f>
        <v>0.82606232294617565</v>
      </c>
      <c r="N36">
        <v>19000</v>
      </c>
      <c r="O36">
        <f>+N36/N37</f>
        <v>0.82608695652173914</v>
      </c>
    </row>
    <row r="37" spans="12:16" x14ac:dyDescent="0.3">
      <c r="L37">
        <f>+L35+L36</f>
        <v>17650</v>
      </c>
      <c r="N37">
        <v>23000</v>
      </c>
    </row>
  </sheetData>
  <mergeCells count="53">
    <mergeCell ref="E7:F7"/>
    <mergeCell ref="L7:M7"/>
    <mergeCell ref="E2:G2"/>
    <mergeCell ref="L2:N2"/>
    <mergeCell ref="E3:F3"/>
    <mergeCell ref="L3:M3"/>
    <mergeCell ref="E4:G4"/>
    <mergeCell ref="H4:I4"/>
    <mergeCell ref="L4:N4"/>
    <mergeCell ref="P4:Q4"/>
    <mergeCell ref="E5:F5"/>
    <mergeCell ref="L5:M5"/>
    <mergeCell ref="E6:F6"/>
    <mergeCell ref="L6:M6"/>
    <mergeCell ref="E9:F9"/>
    <mergeCell ref="L9:M9"/>
    <mergeCell ref="E10:F10"/>
    <mergeCell ref="L10:M10"/>
    <mergeCell ref="E11:F11"/>
    <mergeCell ref="L11:M11"/>
    <mergeCell ref="E12:F12"/>
    <mergeCell ref="L12:M12"/>
    <mergeCell ref="E15:F15"/>
    <mergeCell ref="L15:M15"/>
    <mergeCell ref="E16:F16"/>
    <mergeCell ref="L16:M16"/>
    <mergeCell ref="E18:F18"/>
    <mergeCell ref="L18:M18"/>
    <mergeCell ref="E19:F19"/>
    <mergeCell ref="L19:M19"/>
    <mergeCell ref="E20:F20"/>
    <mergeCell ref="L20:M20"/>
    <mergeCell ref="E21:F21"/>
    <mergeCell ref="L21:M21"/>
    <mergeCell ref="E22:F22"/>
    <mergeCell ref="L22:M22"/>
    <mergeCell ref="E23:F23"/>
    <mergeCell ref="L23:M23"/>
    <mergeCell ref="E32:F32"/>
    <mergeCell ref="A24:C25"/>
    <mergeCell ref="E27:F27"/>
    <mergeCell ref="L27:M27"/>
    <mergeCell ref="E28:F28"/>
    <mergeCell ref="L28:M28"/>
    <mergeCell ref="E29:F29"/>
    <mergeCell ref="E30:F30"/>
    <mergeCell ref="L30:M30"/>
    <mergeCell ref="E24:F24"/>
    <mergeCell ref="L24:M24"/>
    <mergeCell ref="E25:F25"/>
    <mergeCell ref="L25:M25"/>
    <mergeCell ref="E26:F26"/>
    <mergeCell ref="L26:M2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CFB17-ED43-44EF-9524-AC4F5E1092CA}">
  <dimension ref="A1:Q18"/>
  <sheetViews>
    <sheetView workbookViewId="0">
      <selection activeCell="L14" sqref="L14"/>
    </sheetView>
  </sheetViews>
  <sheetFormatPr baseColWidth="10" defaultRowHeight="14.4" x14ac:dyDescent="0.3"/>
  <sheetData>
    <row r="1" spans="1:17" x14ac:dyDescent="0.3">
      <c r="A1" t="s">
        <v>81</v>
      </c>
    </row>
    <row r="3" spans="1:17" x14ac:dyDescent="0.3">
      <c r="A3" s="125" t="s">
        <v>82</v>
      </c>
      <c r="B3" s="125"/>
      <c r="C3" s="125"/>
      <c r="D3" s="125"/>
      <c r="E3" s="125"/>
    </row>
    <row r="4" spans="1:17" x14ac:dyDescent="0.3">
      <c r="A4" s="125"/>
      <c r="B4" s="125"/>
      <c r="C4" s="125"/>
      <c r="D4" s="125"/>
      <c r="E4" s="125"/>
    </row>
    <row r="5" spans="1:17" x14ac:dyDescent="0.3">
      <c r="A5" s="125"/>
      <c r="B5" s="125"/>
      <c r="C5" s="125"/>
      <c r="D5" s="125"/>
      <c r="E5" s="125"/>
    </row>
    <row r="6" spans="1:17" ht="15" thickBot="1" x14ac:dyDescent="0.35">
      <c r="A6" s="125"/>
      <c r="B6" s="125"/>
      <c r="C6" s="125"/>
      <c r="D6" s="125"/>
      <c r="E6" s="125"/>
      <c r="P6" t="s">
        <v>126</v>
      </c>
    </row>
    <row r="7" spans="1:17" x14ac:dyDescent="0.3">
      <c r="A7" s="125"/>
      <c r="B7" s="125"/>
      <c r="C7" s="125"/>
      <c r="D7" s="125"/>
      <c r="E7" s="125"/>
      <c r="L7" s="127" t="s">
        <v>125</v>
      </c>
      <c r="M7" s="128"/>
      <c r="N7" s="129"/>
      <c r="P7">
        <v>12000</v>
      </c>
    </row>
    <row r="8" spans="1:17" x14ac:dyDescent="0.3">
      <c r="A8" s="125"/>
      <c r="B8" s="125"/>
      <c r="C8" s="125"/>
      <c r="D8" s="125"/>
      <c r="E8" s="125"/>
      <c r="L8" s="130"/>
      <c r="M8" s="131"/>
      <c r="N8" s="132"/>
    </row>
    <row r="9" spans="1:17" x14ac:dyDescent="0.3">
      <c r="A9" s="125"/>
      <c r="B9" s="125"/>
      <c r="C9" s="125"/>
      <c r="D9" s="125"/>
      <c r="E9" s="125"/>
      <c r="L9" s="130"/>
      <c r="M9" s="131"/>
      <c r="N9" s="132"/>
      <c r="P9" t="s">
        <v>127</v>
      </c>
      <c r="Q9">
        <v>35000</v>
      </c>
    </row>
    <row r="10" spans="1:17" x14ac:dyDescent="0.3">
      <c r="L10" s="130"/>
      <c r="M10" s="131"/>
      <c r="N10" s="132"/>
    </row>
    <row r="11" spans="1:17" ht="15" thickBot="1" x14ac:dyDescent="0.35">
      <c r="A11" s="126" t="s">
        <v>83</v>
      </c>
      <c r="B11" s="126"/>
      <c r="C11" s="126"/>
      <c r="D11" s="126"/>
      <c r="E11" s="126"/>
      <c r="L11" s="133"/>
      <c r="M11" s="134"/>
      <c r="N11" s="135"/>
      <c r="P11" t="s">
        <v>128</v>
      </c>
      <c r="Q11">
        <v>18000</v>
      </c>
    </row>
    <row r="12" spans="1:17" x14ac:dyDescent="0.3">
      <c r="A12" s="126"/>
      <c r="B12" s="126"/>
      <c r="C12" s="126"/>
      <c r="D12" s="126"/>
      <c r="E12" s="126"/>
    </row>
    <row r="13" spans="1:17" ht="15" thickBot="1" x14ac:dyDescent="0.35">
      <c r="A13" s="126"/>
      <c r="B13" s="126"/>
      <c r="C13" s="126"/>
      <c r="D13" s="126"/>
      <c r="E13" s="126"/>
      <c r="L13" s="61"/>
    </row>
    <row r="14" spans="1:17" ht="15" thickTop="1" x14ac:dyDescent="0.3">
      <c r="A14" s="126"/>
      <c r="B14" s="126"/>
      <c r="C14" s="126"/>
      <c r="D14" s="126"/>
      <c r="E14" s="126"/>
    </row>
    <row r="15" spans="1:17" x14ac:dyDescent="0.3">
      <c r="A15" s="126"/>
      <c r="B15" s="126"/>
      <c r="C15" s="126"/>
      <c r="D15" s="126"/>
      <c r="E15" s="126"/>
    </row>
    <row r="16" spans="1:17" x14ac:dyDescent="0.3">
      <c r="A16" s="126"/>
      <c r="B16" s="126"/>
      <c r="C16" s="126"/>
      <c r="D16" s="126"/>
      <c r="E16" s="126"/>
    </row>
    <row r="17" spans="1:5" x14ac:dyDescent="0.3">
      <c r="A17" s="126"/>
      <c r="B17" s="126"/>
      <c r="C17" s="126"/>
      <c r="D17" s="126"/>
      <c r="E17" s="126"/>
    </row>
    <row r="18" spans="1:5" x14ac:dyDescent="0.3">
      <c r="A18" s="126"/>
      <c r="B18" s="126"/>
      <c r="C18" s="126"/>
      <c r="D18" s="126"/>
      <c r="E18" s="126"/>
    </row>
  </sheetData>
  <mergeCells count="3">
    <mergeCell ref="A3:E9"/>
    <mergeCell ref="A11:E18"/>
    <mergeCell ref="L7:N1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B4FCD-72D3-4737-909A-1246CAA1CD17}">
  <dimension ref="A1:M76"/>
  <sheetViews>
    <sheetView topLeftCell="A16" zoomScale="150" zoomScaleNormal="150" workbookViewId="0">
      <selection activeCell="B19" sqref="B19"/>
    </sheetView>
  </sheetViews>
  <sheetFormatPr baseColWidth="10" defaultRowHeight="14.4" x14ac:dyDescent="0.3"/>
  <cols>
    <col min="2" max="2" width="20.44140625" customWidth="1"/>
    <col min="3" max="3" width="15" customWidth="1"/>
    <col min="6" max="6" width="18" customWidth="1"/>
  </cols>
  <sheetData>
    <row r="1" spans="1:6" x14ac:dyDescent="0.3">
      <c r="A1" s="89" t="s">
        <v>84</v>
      </c>
    </row>
    <row r="2" spans="1:6" x14ac:dyDescent="0.3">
      <c r="A2" s="126" t="s">
        <v>85</v>
      </c>
      <c r="B2" s="126"/>
      <c r="C2" s="126"/>
      <c r="D2" s="126"/>
      <c r="E2" s="126"/>
      <c r="F2" s="126"/>
    </row>
    <row r="3" spans="1:6" x14ac:dyDescent="0.3">
      <c r="A3" s="126"/>
      <c r="B3" s="126"/>
      <c r="C3" s="126"/>
      <c r="D3" s="126"/>
      <c r="E3" s="126"/>
      <c r="F3" s="126"/>
    </row>
    <row r="4" spans="1:6" x14ac:dyDescent="0.3">
      <c r="A4" s="126"/>
      <c r="B4" s="126"/>
      <c r="C4" s="126"/>
      <c r="D4" s="126"/>
      <c r="E4" s="126"/>
      <c r="F4" s="126"/>
    </row>
    <row r="5" spans="1:6" x14ac:dyDescent="0.3">
      <c r="A5" s="126"/>
      <c r="B5" s="126"/>
      <c r="C5" s="126"/>
      <c r="D5" s="126"/>
      <c r="E5" s="126"/>
      <c r="F5" s="126"/>
    </row>
    <row r="6" spans="1:6" x14ac:dyDescent="0.3">
      <c r="A6" s="126"/>
      <c r="B6" s="126"/>
      <c r="C6" s="126"/>
      <c r="D6" s="126"/>
      <c r="E6" s="126"/>
      <c r="F6" s="126"/>
    </row>
    <row r="7" spans="1:6" x14ac:dyDescent="0.3">
      <c r="A7" s="126"/>
      <c r="B7" s="126"/>
      <c r="C7" s="126"/>
      <c r="D7" s="126"/>
      <c r="E7" s="126"/>
      <c r="F7" s="126"/>
    </row>
    <row r="8" spans="1:6" x14ac:dyDescent="0.3">
      <c r="A8" s="126"/>
      <c r="B8" s="126"/>
      <c r="C8" s="126"/>
      <c r="D8" s="126"/>
      <c r="E8" s="126"/>
      <c r="F8" s="126"/>
    </row>
    <row r="9" spans="1:6" ht="15" thickBot="1" x14ac:dyDescent="0.35"/>
    <row r="10" spans="1:6" ht="15" thickBot="1" x14ac:dyDescent="0.35">
      <c r="A10" s="68" t="s">
        <v>86</v>
      </c>
      <c r="B10" s="69" t="s">
        <v>87</v>
      </c>
      <c r="C10" s="69" t="s">
        <v>91</v>
      </c>
    </row>
    <row r="11" spans="1:6" ht="15" thickBot="1" x14ac:dyDescent="0.35">
      <c r="A11" s="70">
        <v>1</v>
      </c>
      <c r="B11" s="71" t="s">
        <v>92</v>
      </c>
      <c r="C11" s="73">
        <v>186000</v>
      </c>
      <c r="E11" s="90">
        <v>250000</v>
      </c>
      <c r="F11" t="s">
        <v>98</v>
      </c>
    </row>
    <row r="12" spans="1:6" ht="15" thickBot="1" x14ac:dyDescent="0.35">
      <c r="A12" s="70">
        <v>2</v>
      </c>
      <c r="B12" s="71" t="s">
        <v>88</v>
      </c>
      <c r="C12" s="73">
        <v>25800</v>
      </c>
      <c r="E12" s="90">
        <v>360000</v>
      </c>
      <c r="F12" t="s">
        <v>99</v>
      </c>
    </row>
    <row r="13" spans="1:6" ht="15" thickBot="1" x14ac:dyDescent="0.35">
      <c r="A13" s="70">
        <v>3</v>
      </c>
      <c r="B13" s="71" t="s">
        <v>89</v>
      </c>
      <c r="C13" s="73">
        <v>39700</v>
      </c>
      <c r="E13" s="90">
        <v>210000</v>
      </c>
      <c r="F13" t="s">
        <v>100</v>
      </c>
    </row>
    <row r="14" spans="1:6" ht="15" thickBot="1" x14ac:dyDescent="0.35">
      <c r="A14" s="70">
        <v>4</v>
      </c>
      <c r="B14" s="71" t="s">
        <v>90</v>
      </c>
      <c r="C14" s="73">
        <v>10200</v>
      </c>
      <c r="D14" s="72"/>
      <c r="E14" s="90">
        <f>SUM(E11:E13)</f>
        <v>820000</v>
      </c>
    </row>
    <row r="16" spans="1:6" x14ac:dyDescent="0.3">
      <c r="A16" t="s">
        <v>93</v>
      </c>
    </row>
    <row r="17" spans="1:10" x14ac:dyDescent="0.3">
      <c r="A17">
        <v>1</v>
      </c>
      <c r="B17" s="74" t="s">
        <v>94</v>
      </c>
    </row>
    <row r="18" spans="1:10" x14ac:dyDescent="0.3">
      <c r="A18">
        <v>2</v>
      </c>
      <c r="B18" s="74" t="s">
        <v>95</v>
      </c>
    </row>
    <row r="19" spans="1:10" x14ac:dyDescent="0.3">
      <c r="A19">
        <v>3</v>
      </c>
      <c r="B19" s="74" t="s">
        <v>96</v>
      </c>
    </row>
    <row r="21" spans="1:10" x14ac:dyDescent="0.3">
      <c r="A21">
        <v>1</v>
      </c>
      <c r="B21" s="74" t="s">
        <v>97</v>
      </c>
    </row>
    <row r="23" spans="1:10" x14ac:dyDescent="0.3">
      <c r="H23" s="75">
        <v>250000</v>
      </c>
      <c r="I23" t="s">
        <v>101</v>
      </c>
      <c r="J23">
        <f>+(H23/H24)*186000</f>
        <v>56707.317073170729</v>
      </c>
    </row>
    <row r="24" spans="1:10" x14ac:dyDescent="0.3">
      <c r="H24">
        <v>820000</v>
      </c>
    </row>
    <row r="27" spans="1:10" x14ac:dyDescent="0.3">
      <c r="B27" t="s">
        <v>87</v>
      </c>
      <c r="C27" t="s">
        <v>129</v>
      </c>
      <c r="D27" t="s">
        <v>131</v>
      </c>
      <c r="E27" t="s">
        <v>132</v>
      </c>
      <c r="F27" t="s">
        <v>133</v>
      </c>
      <c r="G27" t="s">
        <v>134</v>
      </c>
      <c r="H27" t="s">
        <v>135</v>
      </c>
    </row>
    <row r="28" spans="1:10" ht="15" thickBot="1" x14ac:dyDescent="0.35">
      <c r="B28" s="71" t="s">
        <v>88</v>
      </c>
      <c r="C28" s="51">
        <f>+E11</f>
        <v>250000</v>
      </c>
      <c r="D28" s="48">
        <f>+C28/C31</f>
        <v>0.3048780487804878</v>
      </c>
      <c r="E28">
        <v>186000</v>
      </c>
      <c r="F28" s="48">
        <f>+D28*E28</f>
        <v>56707.317073170729</v>
      </c>
      <c r="G28" s="72">
        <f>+C12</f>
        <v>25800</v>
      </c>
      <c r="H28" s="72">
        <f>+F28+G28</f>
        <v>82507.317073170736</v>
      </c>
    </row>
    <row r="29" spans="1:10" ht="15" thickBot="1" x14ac:dyDescent="0.35">
      <c r="B29" s="71" t="s">
        <v>89</v>
      </c>
      <c r="C29" s="51">
        <f t="shared" ref="C29:C30" si="0">+E12</f>
        <v>360000</v>
      </c>
      <c r="D29" s="48">
        <f>+C29/C31</f>
        <v>0.43902439024390244</v>
      </c>
      <c r="E29">
        <v>186000</v>
      </c>
      <c r="F29" s="48">
        <f>+D29*E29</f>
        <v>81658.536585365859</v>
      </c>
      <c r="G29" s="72">
        <f>+C13</f>
        <v>39700</v>
      </c>
      <c r="H29" s="72">
        <f>+F29+G29</f>
        <v>121358.53658536586</v>
      </c>
      <c r="J29" s="72"/>
    </row>
    <row r="30" spans="1:10" ht="15" thickBot="1" x14ac:dyDescent="0.35">
      <c r="B30" s="71" t="s">
        <v>90</v>
      </c>
      <c r="C30" s="51">
        <f t="shared" si="0"/>
        <v>210000</v>
      </c>
      <c r="D30" s="48">
        <f>+C30/C31</f>
        <v>0.25609756097560976</v>
      </c>
      <c r="E30">
        <v>186000</v>
      </c>
      <c r="F30" s="48">
        <f>+D30*E30</f>
        <v>47634.146341463413</v>
      </c>
      <c r="G30" s="72">
        <f>+C14</f>
        <v>10200</v>
      </c>
      <c r="H30" s="72">
        <f>+F30+G30</f>
        <v>57834.146341463413</v>
      </c>
      <c r="J30" s="72"/>
    </row>
    <row r="31" spans="1:10" x14ac:dyDescent="0.3">
      <c r="B31" s="74" t="s">
        <v>130</v>
      </c>
      <c r="C31" s="51">
        <f>SUM(C28:C30)</f>
        <v>820000</v>
      </c>
    </row>
    <row r="36" spans="1:6" x14ac:dyDescent="0.3">
      <c r="A36">
        <v>2</v>
      </c>
      <c r="B36" s="74" t="s">
        <v>95</v>
      </c>
    </row>
    <row r="42" spans="1:6" x14ac:dyDescent="0.3">
      <c r="A42" s="136" t="s">
        <v>102</v>
      </c>
      <c r="B42" s="136"/>
      <c r="C42" s="136"/>
      <c r="D42" s="136"/>
      <c r="E42" s="136"/>
      <c r="F42" s="136"/>
    </row>
    <row r="43" spans="1:6" x14ac:dyDescent="0.3">
      <c r="A43" s="136"/>
      <c r="B43" s="136"/>
      <c r="C43" s="136"/>
      <c r="D43" s="136"/>
      <c r="E43" s="136"/>
      <c r="F43" s="136"/>
    </row>
    <row r="44" spans="1:6" x14ac:dyDescent="0.3">
      <c r="A44" s="136"/>
      <c r="B44" s="136"/>
      <c r="C44" s="136"/>
      <c r="D44" s="136"/>
      <c r="E44" s="136"/>
      <c r="F44" s="136"/>
    </row>
    <row r="45" spans="1:6" x14ac:dyDescent="0.3">
      <c r="A45" s="136"/>
      <c r="B45" s="136"/>
      <c r="C45" s="136"/>
      <c r="D45" s="136"/>
      <c r="E45" s="136"/>
      <c r="F45" s="136"/>
    </row>
    <row r="46" spans="1:6" x14ac:dyDescent="0.3">
      <c r="A46" s="136"/>
      <c r="B46" s="136"/>
      <c r="C46" s="136"/>
      <c r="D46" s="136"/>
      <c r="E46" s="136"/>
      <c r="F46" s="136"/>
    </row>
    <row r="47" spans="1:6" x14ac:dyDescent="0.3">
      <c r="A47" s="136"/>
      <c r="B47" s="136"/>
      <c r="C47" s="136"/>
      <c r="D47" s="136"/>
      <c r="E47" s="136"/>
      <c r="F47" s="136"/>
    </row>
    <row r="48" spans="1:6" x14ac:dyDescent="0.3">
      <c r="A48" s="136"/>
      <c r="B48" s="136"/>
      <c r="C48" s="136"/>
      <c r="D48" s="136"/>
      <c r="E48" s="136"/>
      <c r="F48" s="136"/>
    </row>
    <row r="50" spans="1:13" x14ac:dyDescent="0.3">
      <c r="A50" t="s">
        <v>103</v>
      </c>
    </row>
    <row r="52" spans="1:13" ht="28.8" x14ac:dyDescent="0.3">
      <c r="A52" s="76" t="s">
        <v>104</v>
      </c>
      <c r="B52" s="77" t="s">
        <v>106</v>
      </c>
      <c r="E52" t="s">
        <v>136</v>
      </c>
      <c r="F52" s="91" t="s">
        <v>137</v>
      </c>
      <c r="G52" t="s">
        <v>138</v>
      </c>
      <c r="H52" t="s">
        <v>139</v>
      </c>
      <c r="I52" t="s">
        <v>140</v>
      </c>
      <c r="J52" t="s">
        <v>105</v>
      </c>
      <c r="K52" t="s">
        <v>141</v>
      </c>
      <c r="L52" t="s">
        <v>142</v>
      </c>
    </row>
    <row r="53" spans="1:13" x14ac:dyDescent="0.3">
      <c r="A53" s="2" t="s">
        <v>107</v>
      </c>
      <c r="B53" s="79">
        <v>90000</v>
      </c>
      <c r="D53" s="2" t="s">
        <v>107</v>
      </c>
      <c r="E53">
        <v>55</v>
      </c>
      <c r="F53">
        <v>7000</v>
      </c>
      <c r="G53" s="90">
        <f>+E53*F53</f>
        <v>385000</v>
      </c>
      <c r="H53" s="48">
        <f>+G53/G56</f>
        <v>0.63114754098360659</v>
      </c>
      <c r="I53">
        <v>350000</v>
      </c>
      <c r="J53" s="48">
        <f>+H53*I53</f>
        <v>220901.63934426231</v>
      </c>
      <c r="K53" s="38">
        <f>+B53</f>
        <v>90000</v>
      </c>
      <c r="L53" s="38">
        <f>+J53+K53</f>
        <v>310901.63934426231</v>
      </c>
      <c r="M53" s="38"/>
    </row>
    <row r="54" spans="1:13" x14ac:dyDescent="0.3">
      <c r="A54" s="2" t="s">
        <v>108</v>
      </c>
      <c r="B54" s="80">
        <v>65000</v>
      </c>
      <c r="D54" s="2" t="s">
        <v>108</v>
      </c>
      <c r="E54">
        <v>30</v>
      </c>
      <c r="F54">
        <v>6000</v>
      </c>
      <c r="G54" s="90">
        <f>+E54*F54</f>
        <v>180000</v>
      </c>
      <c r="H54" s="48">
        <f>+G54/G56</f>
        <v>0.29508196721311475</v>
      </c>
      <c r="I54">
        <v>350000</v>
      </c>
      <c r="J54" s="48">
        <f>+H54*I54</f>
        <v>103278.68852459016</v>
      </c>
      <c r="K54" s="38">
        <f>+B54</f>
        <v>65000</v>
      </c>
      <c r="L54" s="38">
        <f t="shared" ref="L54:L55" si="1">+J54+K54</f>
        <v>168278.68852459016</v>
      </c>
      <c r="M54" s="38"/>
    </row>
    <row r="55" spans="1:13" x14ac:dyDescent="0.3">
      <c r="A55" s="2" t="s">
        <v>109</v>
      </c>
      <c r="B55" s="80">
        <v>34000</v>
      </c>
      <c r="D55" s="2" t="s">
        <v>109</v>
      </c>
      <c r="E55">
        <v>15</v>
      </c>
      <c r="F55">
        <v>3000</v>
      </c>
      <c r="G55" s="90">
        <f>+E55*F55</f>
        <v>45000</v>
      </c>
      <c r="H55" s="48">
        <f>+G55/G56</f>
        <v>7.3770491803278687E-2</v>
      </c>
      <c r="I55">
        <v>350000</v>
      </c>
      <c r="J55" s="48">
        <f>+H55*I55</f>
        <v>25819.672131147541</v>
      </c>
      <c r="K55" s="38">
        <f>+B55</f>
        <v>34000</v>
      </c>
      <c r="L55" s="38">
        <f t="shared" si="1"/>
        <v>59819.672131147541</v>
      </c>
      <c r="M55" s="38"/>
    </row>
    <row r="56" spans="1:13" x14ac:dyDescent="0.3">
      <c r="A56" s="2" t="s">
        <v>110</v>
      </c>
      <c r="B56" s="78"/>
      <c r="C56" s="2"/>
      <c r="D56" s="2" t="s">
        <v>130</v>
      </c>
      <c r="E56">
        <f>SUM(E53:E55)</f>
        <v>100</v>
      </c>
      <c r="G56" s="90">
        <f>SUM(G53:G55)</f>
        <v>610000</v>
      </c>
    </row>
    <row r="59" spans="1:13" x14ac:dyDescent="0.3">
      <c r="A59">
        <v>3</v>
      </c>
      <c r="B59" t="s">
        <v>111</v>
      </c>
      <c r="D59" s="2" t="s">
        <v>143</v>
      </c>
      <c r="E59" t="s">
        <v>147</v>
      </c>
    </row>
    <row r="62" spans="1:13" x14ac:dyDescent="0.3">
      <c r="B62" s="81"/>
    </row>
    <row r="64" spans="1:13" ht="15" thickBot="1" x14ac:dyDescent="0.35"/>
    <row r="65" spans="1:13" ht="55.8" thickBot="1" x14ac:dyDescent="0.35">
      <c r="A65" s="82" t="s">
        <v>104</v>
      </c>
      <c r="B65" s="83" t="s">
        <v>112</v>
      </c>
      <c r="C65" s="83" t="s">
        <v>113</v>
      </c>
    </row>
    <row r="66" spans="1:13" ht="28.2" thickBot="1" x14ac:dyDescent="0.35">
      <c r="A66" s="84" t="s">
        <v>107</v>
      </c>
      <c r="B66" s="85" t="s">
        <v>114</v>
      </c>
      <c r="C66" s="85" t="s">
        <v>115</v>
      </c>
      <c r="D66">
        <v>105000</v>
      </c>
    </row>
    <row r="67" spans="1:13" ht="28.2" thickBot="1" x14ac:dyDescent="0.35">
      <c r="A67" s="84" t="s">
        <v>116</v>
      </c>
      <c r="B67" s="85" t="s">
        <v>117</v>
      </c>
      <c r="C67" s="85" t="s">
        <v>118</v>
      </c>
      <c r="D67">
        <f>65000+5000</f>
        <v>70000</v>
      </c>
    </row>
    <row r="68" spans="1:13" ht="28.2" thickBot="1" x14ac:dyDescent="0.35">
      <c r="A68" s="84" t="s">
        <v>109</v>
      </c>
      <c r="B68" s="85" t="s">
        <v>119</v>
      </c>
      <c r="C68" s="85" t="s">
        <v>120</v>
      </c>
      <c r="D68">
        <f>34000+8000</f>
        <v>42000</v>
      </c>
    </row>
    <row r="69" spans="1:13" ht="15" thickBot="1" x14ac:dyDescent="0.35">
      <c r="A69" s="84" t="s">
        <v>121</v>
      </c>
      <c r="B69" s="85"/>
      <c r="C69" s="85"/>
    </row>
    <row r="72" spans="1:13" ht="57.6" x14ac:dyDescent="0.3">
      <c r="C72" t="s">
        <v>136</v>
      </c>
      <c r="D72" s="91" t="s">
        <v>144</v>
      </c>
      <c r="E72" s="91" t="s">
        <v>145</v>
      </c>
      <c r="F72" s="91" t="s">
        <v>146</v>
      </c>
      <c r="G72" s="91" t="s">
        <v>143</v>
      </c>
      <c r="H72" s="91" t="s">
        <v>148</v>
      </c>
      <c r="I72" s="91" t="s">
        <v>149</v>
      </c>
      <c r="J72" s="91" t="s">
        <v>105</v>
      </c>
      <c r="K72" s="91" t="s">
        <v>150</v>
      </c>
      <c r="L72" s="91" t="s">
        <v>151</v>
      </c>
    </row>
    <row r="73" spans="1:13" x14ac:dyDescent="0.3">
      <c r="B73" s="2" t="s">
        <v>107</v>
      </c>
      <c r="C73">
        <v>55</v>
      </c>
      <c r="D73">
        <v>8500</v>
      </c>
      <c r="E73" s="90">
        <f>+C73*D73</f>
        <v>467500</v>
      </c>
      <c r="F73" s="48">
        <v>105000</v>
      </c>
      <c r="G73" s="53">
        <f>+E73-F73</f>
        <v>362500</v>
      </c>
      <c r="H73" s="48">
        <f>+G73/G76</f>
        <v>0.66758747697974219</v>
      </c>
      <c r="I73" s="38">
        <v>350000</v>
      </c>
      <c r="J73" s="38">
        <f>+H73*I73</f>
        <v>233655.61694290978</v>
      </c>
      <c r="K73">
        <v>90000</v>
      </c>
      <c r="L73" s="38">
        <f>+J73+K73</f>
        <v>323655.61694290978</v>
      </c>
    </row>
    <row r="74" spans="1:13" x14ac:dyDescent="0.3">
      <c r="B74" s="2" t="s">
        <v>108</v>
      </c>
      <c r="C74">
        <v>30</v>
      </c>
      <c r="D74">
        <v>7000</v>
      </c>
      <c r="E74" s="90">
        <f>+C74*D74</f>
        <v>210000</v>
      </c>
      <c r="F74" s="48">
        <v>70000</v>
      </c>
      <c r="G74" s="53">
        <f t="shared" ref="G74:G75" si="2">+E74-F74</f>
        <v>140000</v>
      </c>
      <c r="H74" s="48">
        <f>+G74/G76</f>
        <v>0.25782688766114181</v>
      </c>
      <c r="I74" s="38">
        <f>I73</f>
        <v>350000</v>
      </c>
      <c r="J74" s="38">
        <f t="shared" ref="J74:J75" si="3">+H74*I74</f>
        <v>90239.410681399633</v>
      </c>
      <c r="K74">
        <v>65000</v>
      </c>
      <c r="L74" s="38">
        <f>+J74+K74</f>
        <v>155239.41068139963</v>
      </c>
    </row>
    <row r="75" spans="1:13" x14ac:dyDescent="0.3">
      <c r="B75" s="2" t="s">
        <v>109</v>
      </c>
      <c r="C75">
        <v>15</v>
      </c>
      <c r="D75">
        <v>5500</v>
      </c>
      <c r="E75" s="90">
        <f>+C75*D75</f>
        <v>82500</v>
      </c>
      <c r="F75" s="48">
        <v>42000</v>
      </c>
      <c r="G75" s="53">
        <f t="shared" si="2"/>
        <v>40500</v>
      </c>
      <c r="H75" s="48">
        <f>+G75/G76</f>
        <v>7.4585635359116026E-2</v>
      </c>
      <c r="I75" s="38">
        <f>I74</f>
        <v>350000</v>
      </c>
      <c r="J75" s="38">
        <f t="shared" si="3"/>
        <v>26104.97237569061</v>
      </c>
      <c r="K75">
        <v>34000</v>
      </c>
      <c r="L75" s="38">
        <f>+J75+K75</f>
        <v>60104.97237569061</v>
      </c>
      <c r="M75" s="38"/>
    </row>
    <row r="76" spans="1:13" x14ac:dyDescent="0.3">
      <c r="B76" s="2" t="s">
        <v>130</v>
      </c>
      <c r="C76">
        <f>SUM(C73:C75)</f>
        <v>100</v>
      </c>
      <c r="E76" s="90">
        <f>SUM(E73:E75)</f>
        <v>760000</v>
      </c>
      <c r="G76" s="90">
        <f>SUM(G73:G75)</f>
        <v>543000</v>
      </c>
    </row>
  </sheetData>
  <mergeCells count="2">
    <mergeCell ref="A2:F8"/>
    <mergeCell ref="A42:F4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68956-029E-430A-B3B2-18B466756F85}">
  <dimension ref="A3:E20"/>
  <sheetViews>
    <sheetView topLeftCell="A12" zoomScale="260" zoomScaleNormal="260" workbookViewId="0">
      <selection activeCell="B20" sqref="B20"/>
    </sheetView>
  </sheetViews>
  <sheetFormatPr baseColWidth="10" defaultRowHeight="14.4" x14ac:dyDescent="0.3"/>
  <sheetData>
    <row r="3" spans="1:4" x14ac:dyDescent="0.3">
      <c r="A3" s="89" t="s">
        <v>191</v>
      </c>
    </row>
    <row r="4" spans="1:4" x14ac:dyDescent="0.3">
      <c r="A4" t="s">
        <v>199</v>
      </c>
    </row>
    <row r="5" spans="1:4" x14ac:dyDescent="0.3">
      <c r="B5" t="s">
        <v>201</v>
      </c>
      <c r="C5" t="s">
        <v>202</v>
      </c>
      <c r="D5" t="s">
        <v>203</v>
      </c>
    </row>
    <row r="6" spans="1:4" x14ac:dyDescent="0.3">
      <c r="A6" t="s">
        <v>200</v>
      </c>
      <c r="B6">
        <v>300</v>
      </c>
      <c r="C6">
        <v>4</v>
      </c>
      <c r="D6" s="210">
        <f>+B6*C6</f>
        <v>1200</v>
      </c>
    </row>
    <row r="7" spans="1:4" x14ac:dyDescent="0.3">
      <c r="A7" t="s">
        <v>200</v>
      </c>
      <c r="B7">
        <v>200</v>
      </c>
      <c r="C7">
        <v>6</v>
      </c>
      <c r="D7" s="210">
        <f>+B7*C7</f>
        <v>1200</v>
      </c>
    </row>
    <row r="8" spans="1:4" x14ac:dyDescent="0.3">
      <c r="A8" t="s">
        <v>200</v>
      </c>
      <c r="B8">
        <v>400</v>
      </c>
      <c r="C8">
        <v>7</v>
      </c>
      <c r="D8" s="210">
        <f>+B8*C8</f>
        <v>2800</v>
      </c>
    </row>
    <row r="9" spans="1:4" x14ac:dyDescent="0.3">
      <c r="B9">
        <f>SUM(B6:B8)</f>
        <v>900</v>
      </c>
      <c r="C9" s="48">
        <f>+D9/B9</f>
        <v>5.7777777777777777</v>
      </c>
      <c r="D9" s="42">
        <f>SUM(D6:D8)</f>
        <v>5200</v>
      </c>
    </row>
    <row r="10" spans="1:4" x14ac:dyDescent="0.3">
      <c r="A10" t="s">
        <v>204</v>
      </c>
      <c r="B10">
        <v>600</v>
      </c>
      <c r="C10" s="53">
        <f>+C9</f>
        <v>5.7777777777777777</v>
      </c>
      <c r="D10" s="53">
        <f>+B10*C10</f>
        <v>3466.6666666666665</v>
      </c>
    </row>
    <row r="12" spans="1:4" x14ac:dyDescent="0.3">
      <c r="B12" t="s">
        <v>201</v>
      </c>
      <c r="C12" t="s">
        <v>202</v>
      </c>
      <c r="D12" t="s">
        <v>203</v>
      </c>
    </row>
    <row r="13" spans="1:4" x14ac:dyDescent="0.3">
      <c r="A13" t="s">
        <v>200</v>
      </c>
      <c r="B13">
        <v>300</v>
      </c>
      <c r="C13">
        <v>4</v>
      </c>
      <c r="D13" s="210">
        <f>+B13*C13</f>
        <v>1200</v>
      </c>
    </row>
    <row r="14" spans="1:4" x14ac:dyDescent="0.3">
      <c r="A14" t="s">
        <v>200</v>
      </c>
      <c r="B14">
        <v>200</v>
      </c>
      <c r="C14">
        <v>6</v>
      </c>
      <c r="D14" s="210">
        <f>+B14*C14</f>
        <v>1200</v>
      </c>
    </row>
    <row r="15" spans="1:4" x14ac:dyDescent="0.3">
      <c r="A15" t="s">
        <v>200</v>
      </c>
      <c r="B15">
        <v>400</v>
      </c>
      <c r="C15">
        <v>7</v>
      </c>
      <c r="D15" s="210">
        <f>+B15*C15</f>
        <v>2800</v>
      </c>
    </row>
    <row r="16" spans="1:4" x14ac:dyDescent="0.3">
      <c r="A16" t="s">
        <v>205</v>
      </c>
      <c r="B16" t="s">
        <v>206</v>
      </c>
      <c r="C16" s="48"/>
      <c r="D16" s="42"/>
    </row>
    <row r="17" spans="1:5" x14ac:dyDescent="0.3">
      <c r="A17" t="s">
        <v>205</v>
      </c>
      <c r="B17">
        <v>300</v>
      </c>
      <c r="C17" s="53">
        <v>4</v>
      </c>
      <c r="D17" s="53">
        <f>+B17*C17</f>
        <v>1200</v>
      </c>
    </row>
    <row r="18" spans="1:5" x14ac:dyDescent="0.3">
      <c r="A18" t="s">
        <v>205</v>
      </c>
      <c r="B18">
        <v>200</v>
      </c>
      <c r="C18">
        <v>6</v>
      </c>
      <c r="D18" s="42">
        <f>+B18*C18</f>
        <v>1200</v>
      </c>
    </row>
    <row r="19" spans="1:5" x14ac:dyDescent="0.3">
      <c r="A19" t="s">
        <v>205</v>
      </c>
      <c r="B19">
        <v>100</v>
      </c>
      <c r="C19">
        <v>7</v>
      </c>
      <c r="D19" s="42">
        <f>+B19*C19</f>
        <v>700</v>
      </c>
    </row>
    <row r="20" spans="1:5" x14ac:dyDescent="0.3">
      <c r="D20" s="211">
        <f>SUM(D17:D19)</f>
        <v>3100</v>
      </c>
      <c r="E20" t="s">
        <v>207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A23E7-20C6-4527-AA14-40BE1F947548}">
  <dimension ref="A1:S33"/>
  <sheetViews>
    <sheetView topLeftCell="E1" zoomScale="130" zoomScaleNormal="130" workbookViewId="0">
      <selection activeCell="G13" sqref="G13"/>
    </sheetView>
  </sheetViews>
  <sheetFormatPr baseColWidth="10" defaultRowHeight="14.4" x14ac:dyDescent="0.3"/>
  <cols>
    <col min="1" max="1" width="35.109375" customWidth="1"/>
    <col min="2" max="2" width="31.5546875" customWidth="1"/>
    <col min="5" max="5" width="14" customWidth="1"/>
    <col min="6" max="6" width="17.33203125" customWidth="1"/>
  </cols>
  <sheetData>
    <row r="1" spans="1:16" ht="15" thickBot="1" x14ac:dyDescent="0.35"/>
    <row r="2" spans="1:16" ht="28.2" thickBot="1" x14ac:dyDescent="0.35">
      <c r="A2" s="82" t="s">
        <v>152</v>
      </c>
      <c r="B2" s="83" t="s">
        <v>153</v>
      </c>
      <c r="C2" s="83" t="s">
        <v>154</v>
      </c>
      <c r="E2" s="150" t="s">
        <v>0</v>
      </c>
      <c r="F2" s="151"/>
      <c r="G2" s="151"/>
      <c r="H2" s="139"/>
      <c r="I2" s="140"/>
      <c r="K2" s="187" t="s">
        <v>0</v>
      </c>
      <c r="L2" s="188"/>
      <c r="M2" s="188"/>
      <c r="N2" s="174"/>
      <c r="O2" s="175"/>
      <c r="P2" s="176"/>
    </row>
    <row r="3" spans="1:16" ht="15" thickBot="1" x14ac:dyDescent="0.35">
      <c r="A3" s="84" t="s">
        <v>155</v>
      </c>
      <c r="B3" s="85"/>
      <c r="C3" s="85"/>
      <c r="E3" s="153" t="s">
        <v>1</v>
      </c>
      <c r="F3" s="154"/>
      <c r="G3" s="154" t="s">
        <v>179</v>
      </c>
      <c r="H3" s="155"/>
      <c r="I3" s="141" t="s">
        <v>2</v>
      </c>
      <c r="K3" s="190" t="s">
        <v>1</v>
      </c>
      <c r="L3" s="191"/>
      <c r="M3" s="191" t="s">
        <v>191</v>
      </c>
      <c r="N3" s="191"/>
      <c r="O3" s="177"/>
      <c r="P3" s="178" t="s">
        <v>3</v>
      </c>
    </row>
    <row r="4" spans="1:16" ht="15" thickBot="1" x14ac:dyDescent="0.35">
      <c r="A4" s="84" t="s">
        <v>156</v>
      </c>
      <c r="B4" s="85" t="s">
        <v>157</v>
      </c>
      <c r="C4" s="85">
        <v>5000</v>
      </c>
      <c r="E4" s="156"/>
      <c r="F4" s="157"/>
      <c r="G4" s="158"/>
      <c r="H4" s="159" t="s">
        <v>4</v>
      </c>
      <c r="I4" s="160"/>
      <c r="K4" s="192"/>
      <c r="L4" s="193"/>
      <c r="M4" s="194"/>
      <c r="N4" s="179"/>
      <c r="O4" s="192" t="s">
        <v>4</v>
      </c>
      <c r="P4" s="194"/>
    </row>
    <row r="5" spans="1:16" ht="24.6" thickBot="1" x14ac:dyDescent="0.35">
      <c r="A5" s="84" t="s">
        <v>158</v>
      </c>
      <c r="B5" s="138">
        <v>1</v>
      </c>
      <c r="C5" s="138">
        <v>1</v>
      </c>
      <c r="E5" s="161" t="s">
        <v>5</v>
      </c>
      <c r="F5" s="162"/>
      <c r="G5" s="142" t="s">
        <v>6</v>
      </c>
      <c r="H5" s="143" t="s">
        <v>7</v>
      </c>
      <c r="I5" s="143" t="s">
        <v>73</v>
      </c>
      <c r="K5" s="195" t="s">
        <v>5</v>
      </c>
      <c r="L5" s="196"/>
      <c r="M5" s="180" t="s">
        <v>6</v>
      </c>
      <c r="N5" s="180" t="s">
        <v>9</v>
      </c>
      <c r="O5" s="181" t="s">
        <v>7</v>
      </c>
      <c r="P5" s="181" t="s">
        <v>73</v>
      </c>
    </row>
    <row r="6" spans="1:16" ht="15" thickBot="1" x14ac:dyDescent="0.35">
      <c r="A6" s="84" t="s">
        <v>159</v>
      </c>
      <c r="B6" s="138">
        <v>0.3</v>
      </c>
      <c r="C6" s="244">
        <v>0.6</v>
      </c>
      <c r="E6" s="164" t="s">
        <v>10</v>
      </c>
      <c r="F6" s="165"/>
      <c r="G6" s="227">
        <v>10000</v>
      </c>
      <c r="H6" s="212"/>
      <c r="I6" s="213"/>
      <c r="K6" s="197" t="s">
        <v>192</v>
      </c>
      <c r="L6" s="198"/>
      <c r="M6" s="240">
        <v>5000</v>
      </c>
      <c r="N6" s="220"/>
      <c r="O6" s="220"/>
      <c r="P6" s="221"/>
    </row>
    <row r="7" spans="1:16" ht="15" thickBot="1" x14ac:dyDescent="0.35">
      <c r="A7" s="84" t="s">
        <v>160</v>
      </c>
      <c r="B7" s="85">
        <v>40000</v>
      </c>
      <c r="C7" s="85"/>
      <c r="E7" s="163" t="s">
        <v>11</v>
      </c>
      <c r="F7" s="166"/>
      <c r="G7" s="228">
        <v>40000</v>
      </c>
      <c r="H7" s="212"/>
      <c r="I7" s="213"/>
      <c r="K7" s="199" t="s">
        <v>193</v>
      </c>
      <c r="L7" s="200"/>
      <c r="M7" s="241">
        <v>44000</v>
      </c>
      <c r="N7" s="222"/>
      <c r="O7" s="222"/>
      <c r="P7" s="223"/>
    </row>
    <row r="8" spans="1:16" ht="28.2" thickBot="1" x14ac:dyDescent="0.35">
      <c r="A8" s="84" t="s">
        <v>161</v>
      </c>
      <c r="B8" s="85"/>
      <c r="C8" s="85">
        <v>44000</v>
      </c>
      <c r="E8" s="163" t="s">
        <v>13</v>
      </c>
      <c r="F8" s="166"/>
      <c r="G8" s="227">
        <v>50000</v>
      </c>
      <c r="H8" s="212"/>
      <c r="I8" s="213"/>
      <c r="K8" s="199" t="s">
        <v>13</v>
      </c>
      <c r="L8" s="200"/>
      <c r="M8" s="241">
        <v>49000</v>
      </c>
      <c r="N8" s="222"/>
      <c r="O8" s="222"/>
      <c r="P8" s="223"/>
    </row>
    <row r="9" spans="1:16" ht="15" thickBot="1" x14ac:dyDescent="0.35">
      <c r="A9" s="84" t="s">
        <v>162</v>
      </c>
      <c r="B9" s="85"/>
      <c r="C9" s="85" t="s">
        <v>163</v>
      </c>
      <c r="E9" s="146"/>
      <c r="F9" s="137"/>
      <c r="G9" s="214"/>
      <c r="H9" s="212"/>
      <c r="I9" s="213"/>
      <c r="K9" s="201"/>
      <c r="L9" s="202"/>
      <c r="M9" s="214"/>
      <c r="N9" s="222"/>
      <c r="O9" s="222"/>
      <c r="P9" s="223"/>
    </row>
    <row r="10" spans="1:16" ht="15" thickBot="1" x14ac:dyDescent="0.35">
      <c r="A10" s="84" t="s">
        <v>164</v>
      </c>
      <c r="B10" s="85">
        <v>6000</v>
      </c>
      <c r="C10" s="85">
        <v>4000</v>
      </c>
      <c r="E10" s="152" t="s">
        <v>180</v>
      </c>
      <c r="F10" s="171"/>
      <c r="G10" s="229"/>
      <c r="H10" s="229" t="s">
        <v>208</v>
      </c>
      <c r="I10" s="233" t="s">
        <v>209</v>
      </c>
      <c r="K10" s="199" t="s">
        <v>194</v>
      </c>
      <c r="L10" s="200"/>
      <c r="M10" s="222"/>
      <c r="N10" s="222"/>
      <c r="O10" s="222"/>
      <c r="P10" s="223"/>
    </row>
    <row r="11" spans="1:16" ht="15" thickBot="1" x14ac:dyDescent="0.35">
      <c r="A11" s="84" t="s">
        <v>158</v>
      </c>
      <c r="B11" s="138">
        <v>1</v>
      </c>
      <c r="C11" s="138">
        <v>1</v>
      </c>
      <c r="E11" s="230" t="s">
        <v>181</v>
      </c>
      <c r="F11" s="231"/>
      <c r="G11" s="232">
        <v>10000</v>
      </c>
      <c r="H11" s="229">
        <v>0</v>
      </c>
      <c r="I11" s="234">
        <v>7000</v>
      </c>
      <c r="K11" s="199" t="s">
        <v>195</v>
      </c>
      <c r="L11" s="200"/>
      <c r="M11" s="241">
        <v>5000</v>
      </c>
      <c r="N11" s="241">
        <f>+M11*100%</f>
        <v>5000</v>
      </c>
      <c r="O11" s="242">
        <f>+M11*0%</f>
        <v>0</v>
      </c>
      <c r="P11" s="243">
        <f>+M11*40%</f>
        <v>2000</v>
      </c>
    </row>
    <row r="12" spans="1:16" ht="15" thickBot="1" x14ac:dyDescent="0.35">
      <c r="A12" s="84" t="s">
        <v>159</v>
      </c>
      <c r="B12" s="138">
        <v>0.65</v>
      </c>
      <c r="C12" s="138">
        <v>0.4</v>
      </c>
      <c r="E12" s="230" t="s">
        <v>182</v>
      </c>
      <c r="F12" s="231"/>
      <c r="G12" s="232">
        <v>34000</v>
      </c>
      <c r="H12" s="227">
        <v>34000</v>
      </c>
      <c r="I12" s="234">
        <v>34000</v>
      </c>
      <c r="K12" s="199" t="s">
        <v>196</v>
      </c>
      <c r="L12" s="200"/>
      <c r="M12" s="241">
        <v>40000</v>
      </c>
      <c r="N12" s="241">
        <v>40000</v>
      </c>
      <c r="O12" s="241">
        <v>40000</v>
      </c>
      <c r="P12" s="243">
        <v>40000</v>
      </c>
    </row>
    <row r="13" spans="1:16" ht="15" thickBot="1" x14ac:dyDescent="0.35">
      <c r="A13" s="84" t="s">
        <v>165</v>
      </c>
      <c r="B13" s="85"/>
      <c r="C13" s="85"/>
      <c r="E13" s="163" t="s">
        <v>183</v>
      </c>
      <c r="F13" s="166"/>
      <c r="G13" s="227">
        <f>+G8-G11-G12</f>
        <v>6000</v>
      </c>
      <c r="H13" s="227">
        <f>+G13*100%</f>
        <v>6000</v>
      </c>
      <c r="I13" s="234">
        <f>+G13*0.65</f>
        <v>3900</v>
      </c>
      <c r="K13" s="199" t="s">
        <v>197</v>
      </c>
      <c r="L13" s="200"/>
      <c r="M13" s="241">
        <v>4000</v>
      </c>
      <c r="N13" s="241">
        <f>+M13*100%</f>
        <v>4000</v>
      </c>
      <c r="O13" s="241">
        <f>+M13*100%</f>
        <v>4000</v>
      </c>
      <c r="P13" s="243">
        <f>+M13*40%</f>
        <v>1600</v>
      </c>
    </row>
    <row r="14" spans="1:16" ht="15" thickBot="1" x14ac:dyDescent="0.35">
      <c r="A14" s="84" t="s">
        <v>166</v>
      </c>
      <c r="B14" s="85"/>
      <c r="C14" s="85"/>
      <c r="E14" s="163" t="s">
        <v>19</v>
      </c>
      <c r="F14" s="166"/>
      <c r="G14" s="227">
        <f>SUM(G11:G13)</f>
        <v>50000</v>
      </c>
      <c r="H14" s="215"/>
      <c r="I14" s="216"/>
      <c r="K14" s="199" t="s">
        <v>19</v>
      </c>
      <c r="L14" s="200"/>
      <c r="M14" s="241">
        <f>SUM(M11:M13)</f>
        <v>49000</v>
      </c>
      <c r="N14" s="224"/>
      <c r="O14" s="224"/>
      <c r="P14" s="225"/>
    </row>
    <row r="15" spans="1:16" ht="15" thickBot="1" x14ac:dyDescent="0.35">
      <c r="A15" s="84" t="s">
        <v>167</v>
      </c>
      <c r="B15" s="85"/>
      <c r="C15" s="85" t="s">
        <v>168</v>
      </c>
      <c r="E15" s="167" t="s">
        <v>20</v>
      </c>
      <c r="F15" s="168"/>
      <c r="G15" s="215"/>
      <c r="H15" s="235">
        <f>SUM(H11:H14)</f>
        <v>40000</v>
      </c>
      <c r="I15" s="235">
        <f>SUM(I11:I14)</f>
        <v>44900</v>
      </c>
      <c r="K15" s="203" t="s">
        <v>20</v>
      </c>
      <c r="L15" s="204"/>
      <c r="M15" s="224"/>
      <c r="N15" s="245">
        <f>SUM(N11:N14)</f>
        <v>49000</v>
      </c>
      <c r="O15" s="245">
        <f t="shared" ref="O15:P15" si="0">SUM(O11:O14)</f>
        <v>44000</v>
      </c>
      <c r="P15" s="245">
        <f t="shared" si="0"/>
        <v>43600</v>
      </c>
    </row>
    <row r="16" spans="1:16" ht="15" thickBot="1" x14ac:dyDescent="0.35">
      <c r="A16" s="84" t="s">
        <v>169</v>
      </c>
      <c r="B16" s="85" t="s">
        <v>170</v>
      </c>
      <c r="C16" s="85" t="s">
        <v>171</v>
      </c>
      <c r="E16" s="146"/>
      <c r="F16" s="137"/>
      <c r="G16" s="137"/>
      <c r="H16" s="137"/>
      <c r="I16" s="147"/>
      <c r="K16" s="183"/>
      <c r="L16" s="137"/>
      <c r="M16" s="137"/>
      <c r="N16" s="137"/>
      <c r="O16" s="137"/>
      <c r="P16" s="184"/>
    </row>
    <row r="17" spans="1:19" ht="24.6" thickBot="1" x14ac:dyDescent="0.35">
      <c r="A17" s="84" t="s">
        <v>172</v>
      </c>
      <c r="B17" s="85" t="s">
        <v>72</v>
      </c>
      <c r="C17" s="85" t="s">
        <v>173</v>
      </c>
      <c r="E17" s="161" t="s">
        <v>21</v>
      </c>
      <c r="F17" s="162"/>
      <c r="G17" s="148" t="s">
        <v>22</v>
      </c>
      <c r="H17" s="149" t="s">
        <v>23</v>
      </c>
      <c r="I17" s="149" t="s">
        <v>24</v>
      </c>
      <c r="K17" s="195" t="s">
        <v>21</v>
      </c>
      <c r="L17" s="196"/>
      <c r="M17" s="185" t="s">
        <v>22</v>
      </c>
      <c r="N17" s="186" t="s">
        <v>25</v>
      </c>
      <c r="O17" s="186" t="s">
        <v>23</v>
      </c>
      <c r="P17" s="186" t="s">
        <v>24</v>
      </c>
    </row>
    <row r="18" spans="1:19" ht="15" thickBot="1" x14ac:dyDescent="0.35">
      <c r="A18" s="84" t="s">
        <v>174</v>
      </c>
      <c r="B18" s="85"/>
      <c r="C18" s="85"/>
      <c r="E18" s="164" t="s">
        <v>26</v>
      </c>
      <c r="F18" s="165"/>
      <c r="G18" s="236">
        <f>+H18+I18</f>
        <v>40000</v>
      </c>
      <c r="H18" s="236">
        <v>15000</v>
      </c>
      <c r="I18" s="237">
        <v>25000</v>
      </c>
      <c r="K18" s="197" t="s">
        <v>198</v>
      </c>
      <c r="L18" s="198"/>
      <c r="M18" s="246">
        <f>SUM(N18:P18)</f>
        <v>107000</v>
      </c>
      <c r="N18" s="246">
        <v>40000</v>
      </c>
      <c r="O18" s="246">
        <v>30000</v>
      </c>
      <c r="P18" s="247">
        <v>37000</v>
      </c>
    </row>
    <row r="19" spans="1:19" ht="15" thickBot="1" x14ac:dyDescent="0.35">
      <c r="A19" s="84" t="s">
        <v>169</v>
      </c>
      <c r="B19" s="85" t="s">
        <v>175</v>
      </c>
      <c r="C19" s="85" t="s">
        <v>176</v>
      </c>
      <c r="E19" s="163" t="s">
        <v>27</v>
      </c>
      <c r="F19" s="166"/>
      <c r="G19" s="236">
        <f>+H19+I19</f>
        <v>240000</v>
      </c>
      <c r="H19" s="236">
        <v>80000</v>
      </c>
      <c r="I19" s="237">
        <v>160000</v>
      </c>
      <c r="K19" s="199" t="s">
        <v>28</v>
      </c>
      <c r="L19" s="200"/>
      <c r="M19" s="246">
        <f>SUM(N19:P19)</f>
        <v>414102</v>
      </c>
      <c r="N19" s="246">
        <v>254102</v>
      </c>
      <c r="O19" s="246">
        <v>50000</v>
      </c>
      <c r="P19" s="247">
        <v>110000</v>
      </c>
      <c r="R19" s="72">
        <f>+G29</f>
        <v>64944.320712694884</v>
      </c>
      <c r="S19" t="s">
        <v>210</v>
      </c>
    </row>
    <row r="20" spans="1:19" ht="28.2" thickBot="1" x14ac:dyDescent="0.35">
      <c r="A20" s="84" t="s">
        <v>172</v>
      </c>
      <c r="B20" s="85" t="s">
        <v>177</v>
      </c>
      <c r="C20" s="85" t="s">
        <v>178</v>
      </c>
      <c r="E20" s="163" t="s">
        <v>29</v>
      </c>
      <c r="F20" s="166"/>
      <c r="G20" s="236">
        <f>SUM(G18:G19)</f>
        <v>280000</v>
      </c>
      <c r="H20" s="236">
        <v>95000</v>
      </c>
      <c r="I20" s="237">
        <v>185000</v>
      </c>
      <c r="K20" s="251" t="s">
        <v>29</v>
      </c>
      <c r="L20" s="252"/>
      <c r="M20" s="253">
        <f>+M18+M19</f>
        <v>521102</v>
      </c>
      <c r="N20" s="246">
        <v>294102</v>
      </c>
      <c r="O20" s="246">
        <v>80000</v>
      </c>
      <c r="P20" s="247">
        <v>147000</v>
      </c>
      <c r="R20" s="72">
        <f>+G31</f>
        <v>189158</v>
      </c>
      <c r="S20" t="s">
        <v>211</v>
      </c>
    </row>
    <row r="21" spans="1:19" ht="15" thickBot="1" x14ac:dyDescent="0.35">
      <c r="A21" s="84"/>
      <c r="B21" s="85"/>
      <c r="C21" s="85"/>
      <c r="E21" s="169"/>
      <c r="F21" s="170"/>
      <c r="G21" s="212"/>
      <c r="H21" s="212"/>
      <c r="I21" s="213"/>
      <c r="K21" s="205"/>
      <c r="L21" s="206"/>
      <c r="M21" s="222"/>
      <c r="N21" s="222"/>
      <c r="O21" s="222"/>
      <c r="P21" s="223"/>
      <c r="R21" s="72">
        <f>+R19+R20</f>
        <v>254102.3207126949</v>
      </c>
    </row>
    <row r="22" spans="1:19" x14ac:dyDescent="0.3">
      <c r="E22" s="163" t="s">
        <v>27</v>
      </c>
      <c r="F22" s="166"/>
      <c r="G22" s="212"/>
      <c r="H22" s="236">
        <f>+H19</f>
        <v>80000</v>
      </c>
      <c r="I22" s="236">
        <f>+I19</f>
        <v>160000</v>
      </c>
      <c r="K22" s="199" t="s">
        <v>27</v>
      </c>
      <c r="L22" s="200"/>
      <c r="M22" s="222"/>
      <c r="N22" s="246">
        <f>+N19</f>
        <v>254102</v>
      </c>
      <c r="O22" s="246">
        <f t="shared" ref="O22:P22" si="1">+O19</f>
        <v>50000</v>
      </c>
      <c r="P22" s="246">
        <f t="shared" si="1"/>
        <v>110000</v>
      </c>
    </row>
    <row r="23" spans="1:19" x14ac:dyDescent="0.3">
      <c r="E23" s="163" t="s">
        <v>31</v>
      </c>
      <c r="F23" s="166"/>
      <c r="G23" s="212"/>
      <c r="H23" s="227">
        <v>40000</v>
      </c>
      <c r="I23" s="234">
        <v>44900</v>
      </c>
      <c r="K23" s="199" t="s">
        <v>31</v>
      </c>
      <c r="L23" s="200"/>
      <c r="M23" s="214"/>
      <c r="N23" s="249">
        <f>+N15</f>
        <v>49000</v>
      </c>
      <c r="O23" s="249">
        <v>44000</v>
      </c>
      <c r="P23" s="250">
        <v>43600</v>
      </c>
    </row>
    <row r="24" spans="1:19" x14ac:dyDescent="0.3">
      <c r="E24" s="163" t="s">
        <v>33</v>
      </c>
      <c r="F24" s="166"/>
      <c r="G24" s="217">
        <v>5.56</v>
      </c>
      <c r="H24" s="238">
        <f>+H22/H23</f>
        <v>2</v>
      </c>
      <c r="I24" s="238">
        <f>+I22/I23</f>
        <v>3.5634743875278398</v>
      </c>
      <c r="J24" s="72"/>
      <c r="K24" s="199" t="s">
        <v>33</v>
      </c>
      <c r="L24" s="200"/>
      <c r="M24" s="226"/>
      <c r="N24" s="248">
        <f>+N22/N23</f>
        <v>5.1857551020408161</v>
      </c>
      <c r="O24" s="248">
        <f t="shared" ref="O24:P24" si="2">+O22/O23</f>
        <v>1.1363636363636365</v>
      </c>
      <c r="P24" s="248">
        <f t="shared" si="2"/>
        <v>2.522935779816514</v>
      </c>
    </row>
    <row r="25" spans="1:19" x14ac:dyDescent="0.3">
      <c r="E25" s="169"/>
      <c r="F25" s="170"/>
      <c r="G25" s="212"/>
      <c r="H25" s="212"/>
      <c r="I25" s="213"/>
      <c r="K25" s="205"/>
      <c r="L25" s="206"/>
      <c r="M25" s="222"/>
      <c r="N25" s="222"/>
      <c r="O25" s="222"/>
      <c r="P25" s="223"/>
    </row>
    <row r="26" spans="1:19" x14ac:dyDescent="0.3">
      <c r="E26" s="152" t="s">
        <v>184</v>
      </c>
      <c r="F26" s="171"/>
      <c r="G26" s="212"/>
      <c r="H26" s="212"/>
      <c r="I26" s="213"/>
      <c r="K26" s="189" t="s">
        <v>34</v>
      </c>
      <c r="L26" s="207"/>
      <c r="M26" s="222"/>
      <c r="N26" s="222"/>
      <c r="O26" s="222"/>
      <c r="P26" s="223"/>
    </row>
    <row r="27" spans="1:19" x14ac:dyDescent="0.3">
      <c r="E27" s="163" t="s">
        <v>185</v>
      </c>
      <c r="F27" s="166"/>
      <c r="G27" s="236">
        <v>40000</v>
      </c>
      <c r="H27" s="238">
        <v>15000</v>
      </c>
      <c r="I27" s="239">
        <v>25000</v>
      </c>
      <c r="K27" s="199" t="s">
        <v>185</v>
      </c>
      <c r="L27" s="200"/>
      <c r="M27" s="246">
        <v>107000</v>
      </c>
      <c r="N27" s="246">
        <v>40000</v>
      </c>
      <c r="O27" s="246">
        <v>30000</v>
      </c>
      <c r="P27" s="247">
        <v>37000</v>
      </c>
    </row>
    <row r="28" spans="1:19" x14ac:dyDescent="0.3">
      <c r="E28" s="163" t="s">
        <v>186</v>
      </c>
      <c r="F28" s="166"/>
      <c r="G28" s="238">
        <f>+H28+I28</f>
        <v>24944.32071269488</v>
      </c>
      <c r="H28" s="229">
        <v>0</v>
      </c>
      <c r="I28" s="239">
        <f>+I24*I11</f>
        <v>24944.32071269488</v>
      </c>
      <c r="K28" s="199" t="s">
        <v>186</v>
      </c>
      <c r="L28" s="200"/>
      <c r="M28" s="246">
        <f>SUM(N28:P28)</f>
        <v>30975</v>
      </c>
      <c r="N28" s="246">
        <v>25929</v>
      </c>
      <c r="O28" s="242" t="s">
        <v>187</v>
      </c>
      <c r="P28" s="247">
        <v>5046</v>
      </c>
    </row>
    <row r="29" spans="1:19" x14ac:dyDescent="0.3">
      <c r="E29" s="163" t="s">
        <v>188</v>
      </c>
      <c r="F29" s="166"/>
      <c r="G29" s="238">
        <f>+G27+G28</f>
        <v>64944.320712694884</v>
      </c>
      <c r="H29" s="212"/>
      <c r="I29" s="213"/>
      <c r="K29" s="199" t="s">
        <v>188</v>
      </c>
      <c r="L29" s="200"/>
      <c r="M29" s="246">
        <f>+M27+M28</f>
        <v>137975</v>
      </c>
      <c r="N29" s="222"/>
      <c r="O29" s="222"/>
      <c r="P29" s="223"/>
    </row>
    <row r="30" spans="1:19" x14ac:dyDescent="0.3">
      <c r="E30" s="145"/>
      <c r="F30" s="144"/>
      <c r="G30" s="212"/>
      <c r="H30" s="212"/>
      <c r="I30" s="213"/>
      <c r="K30" s="182"/>
      <c r="L30" s="177"/>
      <c r="M30" s="222"/>
      <c r="N30" s="222"/>
      <c r="O30" s="222"/>
      <c r="P30" s="223"/>
    </row>
    <row r="31" spans="1:19" ht="24" customHeight="1" x14ac:dyDescent="0.3">
      <c r="E31" s="172" t="s">
        <v>189</v>
      </c>
      <c r="F31" s="173"/>
      <c r="G31" s="238">
        <f>+H31+I31</f>
        <v>189158</v>
      </c>
      <c r="H31" s="227">
        <v>68000</v>
      </c>
      <c r="I31" s="234">
        <v>121158</v>
      </c>
      <c r="K31" s="208" t="s">
        <v>189</v>
      </c>
      <c r="L31" s="209"/>
      <c r="M31" s="246">
        <f>SUM(N31:P31)</f>
        <v>353802.18072883866</v>
      </c>
      <c r="N31" s="246">
        <f>+N24*N12</f>
        <v>207430.20408163263</v>
      </c>
      <c r="O31" s="246">
        <f t="shared" ref="O31:P31" si="3">+O24*O12</f>
        <v>45454.545454545456</v>
      </c>
      <c r="P31" s="246">
        <f t="shared" si="3"/>
        <v>100917.43119266056</v>
      </c>
    </row>
    <row r="32" spans="1:19" x14ac:dyDescent="0.3">
      <c r="E32" s="163" t="s">
        <v>190</v>
      </c>
      <c r="F32" s="166"/>
      <c r="G32" s="238">
        <f>+H32+I32</f>
        <v>25898</v>
      </c>
      <c r="H32" s="227">
        <v>12000</v>
      </c>
      <c r="I32" s="234">
        <v>13898</v>
      </c>
      <c r="K32" s="199" t="s">
        <v>190</v>
      </c>
      <c r="L32" s="200"/>
      <c r="M32" s="246">
        <f>SUM(N32:P32)</f>
        <v>29325.172201324236</v>
      </c>
      <c r="N32" s="247">
        <f t="shared" ref="N32:O32" si="4">+N24*N13</f>
        <v>20743.020408163266</v>
      </c>
      <c r="O32" s="247">
        <f t="shared" si="4"/>
        <v>4545.454545454546</v>
      </c>
      <c r="P32" s="247">
        <f>+P24*P13</f>
        <v>4036.6972477064223</v>
      </c>
    </row>
    <row r="33" spans="5:16" ht="15" thickBot="1" x14ac:dyDescent="0.35">
      <c r="E33" s="167" t="s">
        <v>43</v>
      </c>
      <c r="F33" s="168"/>
      <c r="G33" s="257">
        <f>+G31+G32</f>
        <v>215056</v>
      </c>
      <c r="H33" s="218">
        <v>12000</v>
      </c>
      <c r="I33" s="219">
        <v>38841.870000000003</v>
      </c>
      <c r="K33" s="254" t="s">
        <v>43</v>
      </c>
      <c r="L33" s="255"/>
      <c r="M33" s="256">
        <f>+M29+M31+M32</f>
        <v>521102.35293016292</v>
      </c>
      <c r="N33" s="224"/>
      <c r="O33" s="224"/>
      <c r="P33" s="225"/>
    </row>
  </sheetData>
  <mergeCells count="63">
    <mergeCell ref="K28:L28"/>
    <mergeCell ref="K29:L29"/>
    <mergeCell ref="K31:L31"/>
    <mergeCell ref="K32:L32"/>
    <mergeCell ref="K33:L33"/>
    <mergeCell ref="K22:L22"/>
    <mergeCell ref="K23:L23"/>
    <mergeCell ref="K24:L24"/>
    <mergeCell ref="K25:L25"/>
    <mergeCell ref="K26:L26"/>
    <mergeCell ref="K27:L27"/>
    <mergeCell ref="K15:L15"/>
    <mergeCell ref="K17:L17"/>
    <mergeCell ref="K18:L18"/>
    <mergeCell ref="K19:L19"/>
    <mergeCell ref="K20:L20"/>
    <mergeCell ref="K21:L21"/>
    <mergeCell ref="K9:L9"/>
    <mergeCell ref="K10:L10"/>
    <mergeCell ref="K11:L11"/>
    <mergeCell ref="K12:L12"/>
    <mergeCell ref="K13:L13"/>
    <mergeCell ref="K14:L14"/>
    <mergeCell ref="E33:F33"/>
    <mergeCell ref="K2:M2"/>
    <mergeCell ref="K3:L3"/>
    <mergeCell ref="M3:N3"/>
    <mergeCell ref="K4:M4"/>
    <mergeCell ref="O4:P4"/>
    <mergeCell ref="K5:L5"/>
    <mergeCell ref="K6:L6"/>
    <mergeCell ref="K7:L7"/>
    <mergeCell ref="K8:L8"/>
    <mergeCell ref="E26:F26"/>
    <mergeCell ref="E27:F27"/>
    <mergeCell ref="E28:F28"/>
    <mergeCell ref="E29:F29"/>
    <mergeCell ref="E31:F31"/>
    <mergeCell ref="E32:F32"/>
    <mergeCell ref="E20:F20"/>
    <mergeCell ref="E21:F21"/>
    <mergeCell ref="E22:F22"/>
    <mergeCell ref="E23:F23"/>
    <mergeCell ref="E24:F24"/>
    <mergeCell ref="E25:F25"/>
    <mergeCell ref="E13:F13"/>
    <mergeCell ref="E14:F14"/>
    <mergeCell ref="E15:F15"/>
    <mergeCell ref="E17:F17"/>
    <mergeCell ref="E18:F18"/>
    <mergeCell ref="E19:F19"/>
    <mergeCell ref="E6:F6"/>
    <mergeCell ref="E7:F7"/>
    <mergeCell ref="E8:F8"/>
    <mergeCell ref="E10:F10"/>
    <mergeCell ref="E11:F11"/>
    <mergeCell ref="E12:F12"/>
    <mergeCell ref="E2:G2"/>
    <mergeCell ref="E3:F3"/>
    <mergeCell ref="G3:H3"/>
    <mergeCell ref="E4:G4"/>
    <mergeCell ref="H4:I4"/>
    <mergeCell ref="E5:F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125F8-2F91-4B14-83E2-A0236DC3E4AE}">
  <dimension ref="A2:N19"/>
  <sheetViews>
    <sheetView tabSelected="1" workbookViewId="0">
      <selection activeCell="L16" sqref="L16"/>
    </sheetView>
  </sheetViews>
  <sheetFormatPr baseColWidth="10" defaultRowHeight="14.4" x14ac:dyDescent="0.3"/>
  <sheetData>
    <row r="2" spans="1:14" x14ac:dyDescent="0.3">
      <c r="A2" s="312" t="s">
        <v>212</v>
      </c>
      <c r="B2" s="312"/>
      <c r="C2" s="312"/>
      <c r="D2" s="312"/>
      <c r="E2" s="312"/>
      <c r="F2" s="312"/>
      <c r="N2" t="s">
        <v>169</v>
      </c>
    </row>
    <row r="3" spans="1:14" x14ac:dyDescent="0.3">
      <c r="A3" s="312"/>
      <c r="B3" s="312"/>
      <c r="C3" s="312"/>
      <c r="D3" s="312"/>
      <c r="E3" s="312"/>
      <c r="F3" s="312"/>
      <c r="N3" t="s">
        <v>274</v>
      </c>
    </row>
    <row r="4" spans="1:14" x14ac:dyDescent="0.3">
      <c r="A4" s="312"/>
      <c r="B4" s="312"/>
      <c r="C4" s="312"/>
      <c r="D4" s="312"/>
      <c r="E4" s="312"/>
      <c r="F4" s="312"/>
      <c r="N4" t="s">
        <v>275</v>
      </c>
    </row>
    <row r="5" spans="1:14" x14ac:dyDescent="0.3">
      <c r="A5" s="312"/>
      <c r="B5" s="312"/>
      <c r="C5" s="312"/>
      <c r="D5" s="312"/>
      <c r="E5" s="312"/>
      <c r="F5" s="312"/>
      <c r="I5" t="s">
        <v>270</v>
      </c>
      <c r="J5">
        <v>1000</v>
      </c>
      <c r="K5">
        <v>50000</v>
      </c>
      <c r="L5">
        <v>150000</v>
      </c>
      <c r="N5" t="s">
        <v>276</v>
      </c>
    </row>
    <row r="6" spans="1:14" x14ac:dyDescent="0.3">
      <c r="A6" s="312"/>
      <c r="B6" s="312"/>
      <c r="C6" s="312"/>
      <c r="D6" s="312"/>
      <c r="E6" s="312"/>
      <c r="F6" s="312"/>
      <c r="I6" t="s">
        <v>267</v>
      </c>
      <c r="N6" t="s">
        <v>277</v>
      </c>
    </row>
    <row r="7" spans="1:14" x14ac:dyDescent="0.3">
      <c r="A7" s="312"/>
      <c r="B7" s="312"/>
      <c r="C7" s="312"/>
      <c r="D7" s="312"/>
      <c r="E7" s="312"/>
      <c r="F7" s="312"/>
      <c r="I7" t="s">
        <v>268</v>
      </c>
      <c r="J7">
        <v>20000</v>
      </c>
      <c r="K7">
        <v>20000</v>
      </c>
      <c r="L7" s="48">
        <v>20000</v>
      </c>
      <c r="N7" t="s">
        <v>278</v>
      </c>
    </row>
    <row r="8" spans="1:14" x14ac:dyDescent="0.3">
      <c r="A8" s="312"/>
      <c r="B8" s="312"/>
      <c r="C8" s="312"/>
      <c r="D8" s="312"/>
      <c r="E8" s="312"/>
      <c r="F8" s="312"/>
      <c r="I8" t="s">
        <v>269</v>
      </c>
      <c r="J8">
        <v>3000</v>
      </c>
      <c r="K8">
        <f>+J8/J5*K5</f>
        <v>150000</v>
      </c>
      <c r="L8" s="48">
        <f>+K8/K5*L5</f>
        <v>450000</v>
      </c>
    </row>
    <row r="9" spans="1:14" x14ac:dyDescent="0.3">
      <c r="A9" s="312"/>
      <c r="B9" s="312"/>
      <c r="C9" s="312"/>
      <c r="D9" s="312"/>
      <c r="E9" s="312"/>
      <c r="F9" s="312"/>
      <c r="I9" t="s">
        <v>271</v>
      </c>
      <c r="J9">
        <f>SUM(J7:J8)</f>
        <v>23000</v>
      </c>
      <c r="K9">
        <f>SUM(K7:K8)</f>
        <v>170000</v>
      </c>
      <c r="L9" s="48">
        <f>SUM(L7:L8)</f>
        <v>470000</v>
      </c>
    </row>
    <row r="10" spans="1:14" ht="31.8" customHeight="1" x14ac:dyDescent="0.3">
      <c r="A10" s="312"/>
      <c r="B10" s="312"/>
      <c r="C10" s="312"/>
      <c r="D10" s="312"/>
      <c r="E10" s="312"/>
      <c r="F10" s="312"/>
      <c r="I10" t="s">
        <v>202</v>
      </c>
      <c r="J10">
        <f>+J9/J5</f>
        <v>23</v>
      </c>
      <c r="K10">
        <f>+K9/K5</f>
        <v>3.4</v>
      </c>
      <c r="L10" s="48">
        <f>+L9/L5</f>
        <v>3.1333333333333333</v>
      </c>
    </row>
    <row r="11" spans="1:14" x14ac:dyDescent="0.3">
      <c r="I11" t="s">
        <v>272</v>
      </c>
      <c r="J11">
        <v>30</v>
      </c>
      <c r="K11">
        <v>30</v>
      </c>
      <c r="L11" s="48">
        <v>30</v>
      </c>
    </row>
    <row r="12" spans="1:14" ht="15" thickBot="1" x14ac:dyDescent="0.35">
      <c r="I12" t="s">
        <v>273</v>
      </c>
      <c r="J12">
        <f>+J11-J10</f>
        <v>7</v>
      </c>
      <c r="K12">
        <f>+K11-K10</f>
        <v>26.6</v>
      </c>
      <c r="L12" s="48">
        <f>+L11-L10</f>
        <v>26.866666666666667</v>
      </c>
    </row>
    <row r="13" spans="1:14" ht="15" thickBot="1" x14ac:dyDescent="0.35">
      <c r="A13" s="270" t="s">
        <v>213</v>
      </c>
      <c r="B13" s="271"/>
      <c r="C13" s="258"/>
      <c r="D13" s="259"/>
    </row>
    <row r="14" spans="1:14" ht="36.6" thickBot="1" x14ac:dyDescent="0.35">
      <c r="A14" s="260" t="s">
        <v>214</v>
      </c>
      <c r="B14" s="261" t="s">
        <v>215</v>
      </c>
      <c r="C14" s="261" t="s">
        <v>216</v>
      </c>
      <c r="D14" s="262" t="s">
        <v>217</v>
      </c>
    </row>
    <row r="15" spans="1:14" ht="15" thickBot="1" x14ac:dyDescent="0.35">
      <c r="A15" s="263" t="s">
        <v>279</v>
      </c>
      <c r="B15" s="264" t="s">
        <v>218</v>
      </c>
      <c r="C15" s="265" t="s">
        <v>219</v>
      </c>
      <c r="D15" s="266" t="s">
        <v>220</v>
      </c>
    </row>
    <row r="16" spans="1:14" ht="36.6" thickBot="1" x14ac:dyDescent="0.35">
      <c r="A16" s="263" t="s">
        <v>221</v>
      </c>
      <c r="B16" s="264" t="s">
        <v>222</v>
      </c>
      <c r="C16" s="265" t="s">
        <v>223</v>
      </c>
      <c r="D16" s="266" t="s">
        <v>224</v>
      </c>
    </row>
    <row r="17" spans="1:4" ht="24.6" thickBot="1" x14ac:dyDescent="0.35">
      <c r="A17" s="263" t="s">
        <v>225</v>
      </c>
      <c r="B17" s="264" t="s">
        <v>226</v>
      </c>
      <c r="C17" s="265" t="s">
        <v>227</v>
      </c>
      <c r="D17" s="266" t="s">
        <v>228</v>
      </c>
    </row>
    <row r="18" spans="1:4" ht="23.4" thickBot="1" x14ac:dyDescent="0.35">
      <c r="A18" s="263" t="s">
        <v>229</v>
      </c>
      <c r="B18" s="264" t="s">
        <v>226</v>
      </c>
      <c r="C18" s="265" t="s">
        <v>227</v>
      </c>
      <c r="D18" s="266" t="s">
        <v>228</v>
      </c>
    </row>
    <row r="19" spans="1:4" ht="36.6" thickBot="1" x14ac:dyDescent="0.35">
      <c r="A19" s="267" t="s">
        <v>230</v>
      </c>
      <c r="B19" s="268"/>
      <c r="C19" s="268"/>
      <c r="D19" s="269" t="s">
        <v>231</v>
      </c>
    </row>
  </sheetData>
  <mergeCells count="2">
    <mergeCell ref="A2:F10"/>
    <mergeCell ref="A13:B1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28C9E-EAAD-41E6-B615-248901222E3B}">
  <dimension ref="A1:H8"/>
  <sheetViews>
    <sheetView workbookViewId="0">
      <selection activeCell="H9" sqref="H9"/>
    </sheetView>
  </sheetViews>
  <sheetFormatPr baseColWidth="10" defaultRowHeight="14.4" x14ac:dyDescent="0.3"/>
  <sheetData>
    <row r="1" spans="1:8" ht="15" thickBot="1" x14ac:dyDescent="0.35">
      <c r="A1" t="s">
        <v>169</v>
      </c>
    </row>
    <row r="2" spans="1:8" ht="30.6" thickBot="1" x14ac:dyDescent="0.35">
      <c r="A2" s="272" t="s">
        <v>232</v>
      </c>
      <c r="B2" s="273" t="s">
        <v>233</v>
      </c>
      <c r="C2" s="273" t="s">
        <v>234</v>
      </c>
      <c r="D2" s="273" t="s">
        <v>235</v>
      </c>
      <c r="E2" s="273" t="s">
        <v>236</v>
      </c>
      <c r="F2" s="313" t="s">
        <v>237</v>
      </c>
    </row>
    <row r="3" spans="1:8" ht="15.6" thickBot="1" x14ac:dyDescent="0.35">
      <c r="A3" s="274" t="s">
        <v>238</v>
      </c>
      <c r="B3" s="275" t="s">
        <v>239</v>
      </c>
      <c r="C3" s="275">
        <v>4</v>
      </c>
      <c r="D3" s="275" t="s">
        <v>67</v>
      </c>
      <c r="E3" s="275">
        <v>0.4</v>
      </c>
      <c r="F3" s="314">
        <v>3.6</v>
      </c>
    </row>
    <row r="4" spans="1:8" ht="15.6" thickBot="1" x14ac:dyDescent="0.35">
      <c r="A4" s="276"/>
    </row>
    <row r="5" spans="1:8" ht="30.6" thickBot="1" x14ac:dyDescent="0.35">
      <c r="A5" s="272" t="s">
        <v>232</v>
      </c>
      <c r="B5" s="273" t="s">
        <v>233</v>
      </c>
      <c r="C5" s="273" t="s">
        <v>240</v>
      </c>
      <c r="D5" s="273" t="s">
        <v>235</v>
      </c>
      <c r="E5" s="273" t="s">
        <v>236</v>
      </c>
      <c r="F5" s="315" t="s">
        <v>241</v>
      </c>
    </row>
    <row r="6" spans="1:8" ht="15.6" thickBot="1" x14ac:dyDescent="0.35">
      <c r="A6" s="274" t="s">
        <v>238</v>
      </c>
      <c r="B6" s="275" t="s">
        <v>239</v>
      </c>
      <c r="C6" s="275">
        <v>7</v>
      </c>
      <c r="D6" s="275" t="s">
        <v>67</v>
      </c>
      <c r="E6" s="275">
        <v>2.5</v>
      </c>
      <c r="F6" s="316">
        <v>4.5</v>
      </c>
    </row>
    <row r="8" spans="1:8" x14ac:dyDescent="0.3">
      <c r="E8" t="s">
        <v>280</v>
      </c>
      <c r="F8">
        <f>+F3*F6</f>
        <v>16.2</v>
      </c>
      <c r="G8">
        <v>100</v>
      </c>
      <c r="H8">
        <f>+F8*G8</f>
        <v>1620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19971-5614-487B-8920-3C6C55CE4EE8}">
  <dimension ref="A1:E19"/>
  <sheetViews>
    <sheetView topLeftCell="A3" workbookViewId="0">
      <selection activeCell="G25" sqref="G25"/>
    </sheetView>
  </sheetViews>
  <sheetFormatPr baseColWidth="10" defaultRowHeight="14.4" x14ac:dyDescent="0.3"/>
  <sheetData>
    <row r="1" spans="1:5" ht="15" thickBot="1" x14ac:dyDescent="0.35"/>
    <row r="2" spans="1:5" ht="45" customHeight="1" thickTop="1" x14ac:dyDescent="0.3">
      <c r="A2" s="303" t="s">
        <v>242</v>
      </c>
      <c r="B2" s="304"/>
      <c r="C2" s="304"/>
      <c r="D2" s="304"/>
      <c r="E2" s="305"/>
    </row>
    <row r="3" spans="1:5" ht="15" customHeight="1" x14ac:dyDescent="0.3">
      <c r="A3" s="306" t="s">
        <v>243</v>
      </c>
      <c r="B3" s="307"/>
      <c r="C3" s="307"/>
      <c r="D3" s="307"/>
      <c r="E3" s="308"/>
    </row>
    <row r="4" spans="1:5" ht="15" customHeight="1" x14ac:dyDescent="0.3">
      <c r="A4" s="306" t="s">
        <v>244</v>
      </c>
      <c r="B4" s="307"/>
      <c r="C4" s="307"/>
      <c r="D4" s="307"/>
      <c r="E4" s="308"/>
    </row>
    <row r="5" spans="1:5" ht="15" customHeight="1" x14ac:dyDescent="0.3">
      <c r="A5" s="306" t="s">
        <v>245</v>
      </c>
      <c r="B5" s="307"/>
      <c r="C5" s="307"/>
      <c r="D5" s="307"/>
      <c r="E5" s="308"/>
    </row>
    <row r="6" spans="1:5" ht="30" customHeight="1" x14ac:dyDescent="0.3">
      <c r="A6" s="306" t="s">
        <v>246</v>
      </c>
      <c r="B6" s="307"/>
      <c r="C6" s="307"/>
      <c r="D6" s="307"/>
      <c r="E6" s="308"/>
    </row>
    <row r="7" spans="1:5" ht="15" customHeight="1" x14ac:dyDescent="0.3">
      <c r="A7" s="306" t="s">
        <v>247</v>
      </c>
      <c r="B7" s="307"/>
      <c r="C7" s="307"/>
      <c r="D7" s="307"/>
      <c r="E7" s="308"/>
    </row>
    <row r="8" spans="1:5" ht="15" customHeight="1" x14ac:dyDescent="0.3">
      <c r="A8" s="306" t="s">
        <v>248</v>
      </c>
      <c r="B8" s="307"/>
      <c r="C8" s="307"/>
      <c r="D8" s="307"/>
      <c r="E8" s="308"/>
    </row>
    <row r="9" spans="1:5" ht="15" customHeight="1" x14ac:dyDescent="0.3">
      <c r="A9" s="306" t="s">
        <v>249</v>
      </c>
      <c r="B9" s="307"/>
      <c r="C9" s="307"/>
      <c r="D9" s="307"/>
      <c r="E9" s="308"/>
    </row>
    <row r="10" spans="1:5" ht="15.6" thickBot="1" x14ac:dyDescent="0.35">
      <c r="A10" s="309" t="s">
        <v>250</v>
      </c>
      <c r="B10" s="310"/>
      <c r="C10" s="310"/>
      <c r="D10" s="310"/>
      <c r="E10" s="311"/>
    </row>
    <row r="11" spans="1:5" ht="16.2" thickBot="1" x14ac:dyDescent="0.35">
      <c r="A11" s="292" t="s">
        <v>251</v>
      </c>
      <c r="B11" s="287"/>
      <c r="C11" s="287"/>
      <c r="D11" s="287"/>
      <c r="E11" s="288"/>
    </row>
    <row r="12" spans="1:5" ht="15" thickBot="1" x14ac:dyDescent="0.35">
      <c r="A12" s="293" t="s">
        <v>252</v>
      </c>
      <c r="B12" s="277" t="s">
        <v>253</v>
      </c>
      <c r="C12" s="289" t="s">
        <v>254</v>
      </c>
      <c r="D12" s="290"/>
      <c r="E12" s="277" t="s">
        <v>255</v>
      </c>
    </row>
    <row r="13" spans="1:5" ht="15" thickBot="1" x14ac:dyDescent="0.35">
      <c r="A13" s="294" t="s">
        <v>256</v>
      </c>
      <c r="B13" s="291"/>
      <c r="C13" s="278"/>
      <c r="D13" s="278"/>
      <c r="E13" s="278"/>
    </row>
    <row r="14" spans="1:5" ht="28.2" thickBot="1" x14ac:dyDescent="0.35">
      <c r="A14" s="295" t="s">
        <v>257</v>
      </c>
      <c r="B14" s="279" t="s">
        <v>258</v>
      </c>
      <c r="C14" s="280" t="s">
        <v>259</v>
      </c>
      <c r="D14" s="280" t="s">
        <v>260</v>
      </c>
      <c r="E14" s="280" t="s">
        <v>261</v>
      </c>
    </row>
    <row r="15" spans="1:5" ht="15" thickBot="1" x14ac:dyDescent="0.35">
      <c r="A15" s="296" t="s">
        <v>262</v>
      </c>
      <c r="B15" s="281" t="s">
        <v>263</v>
      </c>
      <c r="C15" s="282">
        <v>2.5</v>
      </c>
      <c r="D15" s="283">
        <v>2.7</v>
      </c>
      <c r="E15" s="283">
        <v>6.75</v>
      </c>
    </row>
    <row r="16" spans="1:5" ht="15" thickBot="1" x14ac:dyDescent="0.35">
      <c r="A16" s="297" t="s">
        <v>264</v>
      </c>
      <c r="B16" s="284" t="s">
        <v>263</v>
      </c>
      <c r="C16" s="285">
        <v>3</v>
      </c>
      <c r="D16" s="286">
        <v>3.45</v>
      </c>
      <c r="E16" s="286">
        <v>10.35</v>
      </c>
    </row>
    <row r="17" spans="1:5" ht="15" thickBot="1" x14ac:dyDescent="0.35">
      <c r="A17" s="296" t="s">
        <v>265</v>
      </c>
      <c r="B17" s="281" t="s">
        <v>263</v>
      </c>
      <c r="C17" s="282">
        <v>2</v>
      </c>
      <c r="D17" s="283">
        <v>2.4500000000000002</v>
      </c>
      <c r="E17" s="283">
        <v>4.9000000000000004</v>
      </c>
    </row>
    <row r="18" spans="1:5" ht="15" thickBot="1" x14ac:dyDescent="0.35">
      <c r="A18" s="298"/>
      <c r="B18" s="299" t="s">
        <v>266</v>
      </c>
      <c r="C18" s="300"/>
      <c r="D18" s="301"/>
      <c r="E18" s="302">
        <v>22</v>
      </c>
    </row>
    <row r="19" spans="1:5" ht="15" thickTop="1" x14ac:dyDescent="0.3"/>
  </sheetData>
  <mergeCells count="13">
    <mergeCell ref="A8:E8"/>
    <mergeCell ref="A9:E9"/>
    <mergeCell ref="A10:E10"/>
    <mergeCell ref="A11:E11"/>
    <mergeCell ref="C12:D12"/>
    <mergeCell ref="A13:B13"/>
    <mergeCell ref="B18:D18"/>
    <mergeCell ref="A2:E2"/>
    <mergeCell ref="A3:E3"/>
    <mergeCell ref="A4:E4"/>
    <mergeCell ref="A5:E5"/>
    <mergeCell ref="A6:E6"/>
    <mergeCell ref="A7:E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U DAÑADAS</vt:lpstr>
      <vt:lpstr>Hoja2</vt:lpstr>
      <vt:lpstr>COSTOS CONJUNTOS</vt:lpstr>
      <vt:lpstr>Hoja4</vt:lpstr>
      <vt:lpstr>metodo peps </vt:lpstr>
      <vt:lpstr>ejemplo peps</vt:lpstr>
      <vt:lpstr>c standar </vt:lpstr>
      <vt:lpstr>Hoja6</vt:lpstr>
      <vt:lpstr>Hoja7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 Fabian Suarez C.</dc:creator>
  <cp:lastModifiedBy>E. Fabian Suarez C.</cp:lastModifiedBy>
  <dcterms:created xsi:type="dcterms:W3CDTF">2026-06-16T21:07:48Z</dcterms:created>
  <dcterms:modified xsi:type="dcterms:W3CDTF">2026-06-24T21:55:05Z</dcterms:modified>
</cp:coreProperties>
</file>